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916" firstSheet="6" activeTab="7"/>
  </bookViews>
  <sheets>
    <sheet name="AL-1" sheetId="1" r:id="rId1"/>
    <sheet name="AL-2" sheetId="2" r:id="rId2"/>
    <sheet name="AL-2 (A)" sheetId="3" r:id="rId3"/>
    <sheet name="AL-3" sheetId="4" r:id="rId4"/>
    <sheet name="AL-3 (B)" sheetId="5" r:id="rId5"/>
    <sheet name="AL-4" sheetId="6" r:id="rId6"/>
    <sheet name="AL-5" sheetId="7" r:id="rId7"/>
    <sheet name="AL-6" sheetId="8" r:id="rId8"/>
    <sheet name="BL-1" sheetId="9" r:id="rId9"/>
    <sheet name="BL-2" sheetId="10" r:id="rId10"/>
    <sheet name="BL-3" sheetId="11" r:id="rId11"/>
    <sheet name="BL-4" sheetId="12" r:id="rId12"/>
    <sheet name="BL-5" sheetId="13" r:id="rId13"/>
    <sheet name="BL-6" sheetId="14" r:id="rId14"/>
    <sheet name="BL-7" sheetId="15" r:id="rId15"/>
    <sheet name="BL-8" sheetId="16" r:id="rId16"/>
    <sheet name="BL-9 " sheetId="17" r:id="rId17"/>
    <sheet name="CL-1" sheetId="18" r:id="rId18"/>
    <sheet name="CL-2" sheetId="19" r:id="rId19"/>
    <sheet name="CL-3" sheetId="20" r:id="rId20"/>
    <sheet name="CL-3 (B)" sheetId="21" r:id="rId21"/>
    <sheet name="CL-4" sheetId="22" r:id="rId22"/>
    <sheet name="CL-5" sheetId="23" r:id="rId23"/>
    <sheet name="CL-6" sheetId="24" r:id="rId24"/>
    <sheet name="CL-7" sheetId="25" r:id="rId25"/>
    <sheet name="CL-7 (B-1) B" sheetId="26" r:id="rId26"/>
    <sheet name="CL-8" sheetId="27" r:id="rId27"/>
    <sheet name="CL-9" sheetId="28" r:id="rId28"/>
    <sheet name="CL-10" sheetId="29" r:id="rId29"/>
    <sheet name="CL-10 (B) " sheetId="30" r:id="rId30"/>
    <sheet name="CL-11" sheetId="31" r:id="rId31"/>
    <sheet name="DL-1" sheetId="32" r:id="rId32"/>
    <sheet name="DL-2" sheetId="33" r:id="rId33"/>
    <sheet name="DL-3" sheetId="34" r:id="rId34"/>
    <sheet name="DL-4" sheetId="35" r:id="rId35"/>
    <sheet name="DL-5" sheetId="36" r:id="rId36"/>
    <sheet name="DL-6" sheetId="37" r:id="rId37"/>
    <sheet name="DL-6 (A)" sheetId="38" r:id="rId38"/>
    <sheet name="DL-6 (B)" sheetId="39" r:id="rId39"/>
    <sheet name=" DL-7" sheetId="40" r:id="rId40"/>
    <sheet name=" DL-8 " sheetId="41" r:id="rId41"/>
    <sheet name=" DL-9" sheetId="42" r:id="rId42"/>
    <sheet name="DL-11 HVDS 100" sheetId="43" r:id="rId43"/>
    <sheet name="DL-12 HVDS 63" sheetId="44" r:id="rId44"/>
    <sheet name="DL-10 HVDS200" sheetId="45" r:id="rId45"/>
  </sheets>
  <definedNames>
    <definedName name="_xlnm.Print_Area" localSheetId="41">' DL-9'!$A$1:$H$28</definedName>
    <definedName name="_xlnm.Print_Area" localSheetId="9">'BL-2'!$A$2:$H$26</definedName>
    <definedName name="_xlnm.Print_Area" localSheetId="10">'BL-3'!$B$1:$K$11</definedName>
    <definedName name="_xlnm.Print_Area" localSheetId="11">'BL-4'!$B$2:$I$24</definedName>
    <definedName name="_xlnm.Print_Area" localSheetId="12">'BL-5'!$A$2:$H$21</definedName>
    <definedName name="_xlnm.Print_Area" localSheetId="16">'BL-9 '!$A$2:$H$26</definedName>
    <definedName name="_xlnm.Print_Area" localSheetId="17">'CL-1'!$B$2:$I$28</definedName>
    <definedName name="_xlnm.Print_Area" localSheetId="28">'CL-10'!$A$3:$G$19</definedName>
    <definedName name="_xlnm.Print_Area" localSheetId="29">'CL-10 (B) '!$B$3:$R$34</definedName>
    <definedName name="_xlnm.Print_Area" localSheetId="18">'CL-2'!$B$2:$K$20</definedName>
    <definedName name="_xlnm.Print_Area" localSheetId="19">'CL-3'!$B$1:$Q$26</definedName>
    <definedName name="_xlnm.Print_Area" localSheetId="24">'CL-7'!$A$2:$H$19</definedName>
    <definedName name="_xlnm.Print_Area" localSheetId="26">'CL-8'!$A$3:$H$28</definedName>
    <definedName name="_xlnm.Print_Area" localSheetId="31">'DL-1'!$A$1:$L$29</definedName>
    <definedName name="_xlnm.Print_Area" localSheetId="44">'DL-10 HVDS200'!$A$3:$H$34</definedName>
    <definedName name="_xlnm.Print_Area" localSheetId="42">'DL-11 HVDS 100'!$A$3:$H$34</definedName>
    <definedName name="_xlnm.Print_Area" localSheetId="43">'DL-12 HVDS 63'!$A$3:$H$34</definedName>
    <definedName name="_xlnm.Print_Area" localSheetId="32">'DL-2'!$A$2:$M$29</definedName>
    <definedName name="_xlnm.Print_Area" localSheetId="33">'DL-3'!$A$3:$H$28</definedName>
    <definedName name="_xlnm.Print_Area" localSheetId="34">'DL-4'!$B$4:$V$15</definedName>
    <definedName name="_xlnm.Print_Area" localSheetId="35">'DL-5'!$A$2:$H$28</definedName>
    <definedName name="_xlnm.Print_Area" localSheetId="36">'DL-6'!$A$2:$H$29</definedName>
    <definedName name="_xlnm.Print_Area" localSheetId="37">'DL-6 (A)'!$A$2:$H$20</definedName>
    <definedName name="_xlnm.Print_Area" localSheetId="38">'DL-6 (B)'!$A$2:$H$16</definedName>
    <definedName name="_xlnm.Print_Titles" localSheetId="8">'BL-1'!$7:$9</definedName>
    <definedName name="_xlnm.Print_Titles" localSheetId="13">'BL-6'!$5:$6</definedName>
    <definedName name="_xlnm.Print_Titles" localSheetId="14">'BL-7'!$6:$7</definedName>
    <definedName name="_xlnm.Print_Titles" localSheetId="15">'BL-8'!$5:$6</definedName>
  </definedNames>
  <calcPr fullCalcOnLoad="1"/>
</workbook>
</file>

<file path=xl/sharedStrings.xml><?xml version="1.0" encoding="utf-8"?>
<sst xmlns="http://schemas.openxmlformats.org/spreadsheetml/2006/main" count="2360" uniqueCount="503">
  <si>
    <t>S.No.</t>
  </si>
  <si>
    <t>Particulars</t>
  </si>
  <si>
    <t>Unit</t>
  </si>
  <si>
    <t>For 280 Kg. 9.1 Mtr. Long PCC poles</t>
  </si>
  <si>
    <t>For 60 Kg./ Mtr 9.0 Mtr. Long Rail poles</t>
  </si>
  <si>
    <t>Survey</t>
  </si>
  <si>
    <t>Tree cutting</t>
  </si>
  <si>
    <t>Approach Clearence</t>
  </si>
  <si>
    <t>Pit digging</t>
  </si>
  <si>
    <t>Stay Pit digging</t>
  </si>
  <si>
    <t>Transportation of pole from road side to pole pit for a lead of 1.0 Km.</t>
  </si>
  <si>
    <t>Shifting of materials (other No than pole) to pole pits</t>
  </si>
  <si>
    <t>Concreting of stay and base pad for poles</t>
  </si>
  <si>
    <t>(i) For PCC poles</t>
  </si>
  <si>
    <t>(ii) For Rail poles</t>
  </si>
  <si>
    <t>Anti climbing devices and danger board.</t>
  </si>
  <si>
    <t>Painting and numbering etc.</t>
  </si>
  <si>
    <t xml:space="preserve">Stringing of line </t>
  </si>
  <si>
    <t>Carpet guarding</t>
  </si>
  <si>
    <t xml:space="preserve">Twisting of jointing sleves </t>
  </si>
  <si>
    <t>Km.</t>
  </si>
  <si>
    <t>No.</t>
  </si>
  <si>
    <t>Cft</t>
  </si>
  <si>
    <t>Span</t>
  </si>
  <si>
    <t>Shifting of materials to pole pit</t>
  </si>
  <si>
    <t>Cross arm fixing complete including insulator etc.</t>
  </si>
  <si>
    <t>Concreting of stay and poles</t>
  </si>
  <si>
    <t>Stay erection complete</t>
  </si>
  <si>
    <t>Set</t>
  </si>
  <si>
    <t>Cft.</t>
  </si>
  <si>
    <t>Shifting of materials to pole pits</t>
  </si>
  <si>
    <t xml:space="preserve">Transportation of pole from road side to pole pit </t>
  </si>
  <si>
    <t>Concreting of poles</t>
  </si>
  <si>
    <t>Fixing of T-clamps for jumpering</t>
  </si>
  <si>
    <t>Painting of structure.</t>
  </si>
  <si>
    <t>L.S.</t>
  </si>
  <si>
    <t>Cross arm fixing with insulator HW including channel for AB switch</t>
  </si>
  <si>
    <t>Fixing of isolator complete with operating handle.</t>
  </si>
  <si>
    <t>Stringing of double conductor including jumpering and fixing of terminal clamps etc.</t>
  </si>
  <si>
    <t xml:space="preserve">Fixing of T-clamps for jumpering </t>
  </si>
  <si>
    <t>Painting of Structure</t>
  </si>
  <si>
    <t>Anti climbing devices and danger board fixing</t>
  </si>
  <si>
    <t>Anticlimbing devices and danger board fixing</t>
  </si>
  <si>
    <t>Each</t>
  </si>
  <si>
    <t>Fixing of LA Set</t>
  </si>
  <si>
    <t xml:space="preserve">Handling and installation of transformer on structure </t>
  </si>
  <si>
    <t>Fixing of D.O fuse complete with base channel</t>
  </si>
  <si>
    <t>Stay pit digging</t>
  </si>
  <si>
    <t>Fixing of 5 Pin cross arm</t>
  </si>
  <si>
    <t>Concreting of supports</t>
  </si>
  <si>
    <t>Pole erection complete with earthing</t>
  </si>
  <si>
    <t>Labour Charges per Km. of LT line on R.S. Joist</t>
  </si>
  <si>
    <t>3P 5W LT line on RSJ 125x70 mm Max span 45 Mtr.</t>
  </si>
  <si>
    <t>3P 5W LT line on RSJ 175x85 mm Max span 65 Mtr.</t>
  </si>
  <si>
    <t>Stay erection complete with binding of stay wire.</t>
  </si>
  <si>
    <t>Painting and numbering etc including steel support</t>
  </si>
  <si>
    <t>For 60 Kg./ Mtr 13 Mtr. Long Rail poles</t>
  </si>
  <si>
    <t>Earthing of S/s including pit digging laying and conecting wires to supports X-mer etc.</t>
  </si>
  <si>
    <t>Painting of Hardware and numbering of poles including steel pole.</t>
  </si>
  <si>
    <t>Shifting of materials (Other than pole) to pole pits in case of:</t>
  </si>
  <si>
    <t>(b) Yard lighting</t>
  </si>
  <si>
    <t xml:space="preserve">Cross arm fixing complete including insulator etc. </t>
  </si>
  <si>
    <t>Pole erection complete</t>
  </si>
  <si>
    <t>(ii) Bus bar structure.</t>
  </si>
  <si>
    <t>Digging and concreting of foundation of X-mer</t>
  </si>
  <si>
    <t>Digging and concreting of foundation of VCB.</t>
  </si>
  <si>
    <t>Digging of trenches, pits &amp; laying out earthing mat, interconnection etc.</t>
  </si>
  <si>
    <t xml:space="preserve">Painting of channels and supports </t>
  </si>
  <si>
    <t>Handling &amp; installation of station X-mer.</t>
  </si>
  <si>
    <t>Fixing of LT switch box complete &amp; crimping.</t>
  </si>
  <si>
    <t>Handling &amp; installation of battery charger &amp; distn. Board.</t>
  </si>
  <si>
    <t>DC cabling from distn. Board to yard connection.</t>
  </si>
  <si>
    <t>Fixing arrangement of search light of support &amp; handling and fixing of search light.</t>
  </si>
  <si>
    <t>Jumpering of DO fuse, AB switch &amp; transformer and fixing of terminal clamps.</t>
  </si>
  <si>
    <t>Total labour charges.</t>
  </si>
  <si>
    <t xml:space="preserve">Total Labour Charges. (Rounded off) </t>
  </si>
  <si>
    <t>Qty.</t>
  </si>
  <si>
    <t>Amt. (Rs)</t>
  </si>
  <si>
    <t>LS</t>
  </si>
  <si>
    <t>Set.</t>
  </si>
  <si>
    <t>Rate</t>
  </si>
  <si>
    <t xml:space="preserve">Amt. </t>
  </si>
  <si>
    <t>S. No.</t>
  </si>
  <si>
    <t>Cross arm fixing complete with top clamp</t>
  </si>
  <si>
    <t>Amount</t>
  </si>
  <si>
    <t>Job</t>
  </si>
  <si>
    <t>Installation &amp; commissioning  of DT Meter</t>
  </si>
  <si>
    <t>Diamond Guarding</t>
  </si>
  <si>
    <t>Pair</t>
  </si>
  <si>
    <t xml:space="preserve">Rate </t>
  </si>
  <si>
    <t xml:space="preserve">Diamond guarding </t>
  </si>
  <si>
    <t>Shifting of materials (Other than pole) to pole pits</t>
  </si>
  <si>
    <t>Stringing of Dog ACSR conductor with fixing of terminal clamps.</t>
  </si>
  <si>
    <t>1.6 MVA</t>
  </si>
  <si>
    <t>3.15 MVA</t>
  </si>
  <si>
    <t>5.0 MVA</t>
  </si>
  <si>
    <t>Assembling,</t>
  </si>
  <si>
    <t>Cross arm fixing with insulator HW with insulator etc.</t>
  </si>
  <si>
    <t>TOTAL</t>
  </si>
  <si>
    <t>Levelling &amp; Metalling</t>
  </si>
  <si>
    <t>Carpet guarding.</t>
  </si>
  <si>
    <t>Painting of cross arm and numbering of poles etc.</t>
  </si>
  <si>
    <t>Insulator fixing with G.I. Pin</t>
  </si>
  <si>
    <t xml:space="preserve">DC Cross arm fixing </t>
  </si>
  <si>
    <t>Insulator fixing with hardware</t>
  </si>
  <si>
    <t xml:space="preserve">Carpet guarding </t>
  </si>
  <si>
    <t>Transportation of pole from road side to pole pit for a lead of 1 Km.</t>
  </si>
  <si>
    <t xml:space="preserve">Painting of cross arm &amp; numbering of poles </t>
  </si>
  <si>
    <t xml:space="preserve">Insulator fixing with GI Pin </t>
  </si>
  <si>
    <t>Stringing of line (Weasel) all three conductor</t>
  </si>
  <si>
    <t>Stringing of line (Rabbit) all three conductor</t>
  </si>
  <si>
    <t>Painting of cross arm &amp; numbering of poles.</t>
  </si>
  <si>
    <t>DC Cross arm fixing complete including insulator</t>
  </si>
  <si>
    <t xml:space="preserve">Stringing of line (Weasel) all three conductor </t>
  </si>
  <si>
    <t>Insulator fixing with GI Pin</t>
  </si>
  <si>
    <t xml:space="preserve">Stringing of line (Rabbit) all three conductor  </t>
  </si>
  <si>
    <t xml:space="preserve">Stringing of line (Raccoon) all three conductor  </t>
  </si>
  <si>
    <t>DC Cross arm fixing complete including insulator etc.</t>
  </si>
  <si>
    <t>Painting of cross arm, pole  and numbering of poles etc.</t>
  </si>
  <si>
    <t>(i) 3P 5W (4 Weasel + 1 Squirrel)</t>
  </si>
  <si>
    <t>(ii) 3P 4W (3 Weasel + 1 Squirrel)</t>
  </si>
  <si>
    <t>(ii) 1P 3W (2 Weasel + 1 Squirrel)</t>
  </si>
  <si>
    <t>(i) Squirrel  Conductor</t>
  </si>
  <si>
    <t>(ii) Weasel Conductor</t>
  </si>
  <si>
    <t>(iii) Rabbit Conductor</t>
  </si>
  <si>
    <t>Painting of cross arm and numbering of poles.</t>
  </si>
  <si>
    <t>Stringing of line 3 Ph. 5 Wire</t>
  </si>
  <si>
    <t>Painting of cross arm, pole and numbering of poles</t>
  </si>
  <si>
    <t>Handling &amp; Installation of batteries.</t>
  </si>
  <si>
    <t>Stringing of DOG conductor including jumpering .</t>
  </si>
  <si>
    <t>Stringing of DOG ACSR conductor with fixing of terminal clamps.</t>
  </si>
  <si>
    <t>The rates are proposed for normal soil conditions.  In case of soft rock &amp; hard rock, the rates of pit digging will be taken as two times and ten times respectively as compare to the rates applicable for normal soil.</t>
  </si>
  <si>
    <t>Pit digging 7 feet depth</t>
  </si>
  <si>
    <t>Handling &amp; installation of VCB on foundation</t>
  </si>
  <si>
    <t>Digging of pits &amp; laying out earthing mat, interconnection etc.</t>
  </si>
  <si>
    <t>Particular</t>
  </si>
  <si>
    <t>Shifting of materials to pole pits.</t>
  </si>
  <si>
    <t>Mtr.</t>
  </si>
  <si>
    <t>Fixing of LA Set (2 Nos.)</t>
  </si>
  <si>
    <t>Pin Insulator fixing with GI pins.</t>
  </si>
  <si>
    <t>Anti Climbing devices and danger board fixing</t>
  </si>
  <si>
    <t>Twisting for jointing sleeves</t>
  </si>
  <si>
    <t>DC/ V Cross arm fixing complete including insulator</t>
  </si>
  <si>
    <t>Rate Rs.</t>
  </si>
  <si>
    <t xml:space="preserve"> Amount Rs.</t>
  </si>
  <si>
    <t xml:space="preserve">Note:- In 3 Phase 4 Wire LT system, 4th conductor i.e. neutral conductor will be returned to area stores and depreciated value of neutral conductor will be reduced at the time of estimate framing. L.T. R, Y and B Phase conductor will be reutilised and where ever new conductor for 11 KV line required, the same may be incorporated in the estimate. </t>
  </si>
  <si>
    <t>Installation &amp; commissioning  of TPN switch &amp; DT Meter</t>
  </si>
  <si>
    <t>Laying of PVC insulated cable 16 sqmm 2 core unarmoured with 4 mm G.I. wire.</t>
  </si>
  <si>
    <t xml:space="preserve">Mtr. </t>
  </si>
  <si>
    <t>Labour Schedule for Conversion of 1 Km. 3 Phase 5 Wire LT line into 11 KV line</t>
  </si>
  <si>
    <t>Laying of PVC insulated cable 16 Sqmm 2 Core unarmoured with 4 mm G.I. wire</t>
  </si>
  <si>
    <t>Carpet guarding with stay</t>
  </si>
  <si>
    <t>Carpet guarding without stay.</t>
  </si>
  <si>
    <t>Carpet guarding with stay.</t>
  </si>
  <si>
    <t>Stringing of line squirrel conductor.</t>
  </si>
  <si>
    <t>Stringing of line squirrel Conductor.</t>
  </si>
  <si>
    <t>Earthing pit digging and laying of earth pipe complete.</t>
  </si>
  <si>
    <t>Joining kit labour charges.</t>
  </si>
  <si>
    <t>Rate (Rs)</t>
  </si>
  <si>
    <t>Insulator fixing with GI Pin.</t>
  </si>
  <si>
    <t>Stringing of line (Weasel) all three conductor.</t>
  </si>
  <si>
    <t>Pole Pit digging</t>
  </si>
  <si>
    <t>(i) RSJ</t>
  </si>
  <si>
    <t>(ii) H.Beam</t>
  </si>
  <si>
    <t>Shifting of material to pole pits</t>
  </si>
  <si>
    <t>Transportation of pole from Road side to pole pit</t>
  </si>
  <si>
    <t>Cross arm fixing complete.</t>
  </si>
  <si>
    <t>6 (a)</t>
  </si>
  <si>
    <t>(b)</t>
  </si>
  <si>
    <t>Concreting</t>
  </si>
  <si>
    <t>Fixing of LA set.</t>
  </si>
  <si>
    <t>Anticlimbing device and danger board fixing</t>
  </si>
  <si>
    <t>Painting of HW/No. of pole</t>
  </si>
  <si>
    <t>Fixing of LT distribution of Box</t>
  </si>
  <si>
    <t>Handling/ Inst. Of Transformer</t>
  </si>
  <si>
    <t>Earthing of S/s</t>
  </si>
  <si>
    <t>Fixing of DO fuse unit</t>
  </si>
  <si>
    <t>Fixing of AB Switch</t>
  </si>
  <si>
    <t>Cable trench excavation 1000x0.6x1=600 ordinary soil.</t>
  </si>
  <si>
    <t>Laying of cable in trench, refilling &amp; cosolidction</t>
  </si>
  <si>
    <t>Making of straight through</t>
  </si>
  <si>
    <t>Making of cable terminactions</t>
  </si>
  <si>
    <t>Covering of cable with tiles</t>
  </si>
  <si>
    <t>Spreading sand and forming with sand round the cable</t>
  </si>
  <si>
    <t>Laying of RCC hume pipes</t>
  </si>
  <si>
    <t>Laying of GI Pipe</t>
  </si>
  <si>
    <t>Laying of route &amp; joint indicating stares</t>
  </si>
  <si>
    <t>Rate for reinstatement of roads (as per Nagar Nigam / Nagar Palika)</t>
  </si>
  <si>
    <t>Cube/Mtr.</t>
  </si>
  <si>
    <t>Mtr</t>
  </si>
  <si>
    <t>Pit digging for 140 Kg PCC pole</t>
  </si>
  <si>
    <t>Transportation of PCC pole from road side to pole pit.</t>
  </si>
  <si>
    <t>V cross arm and top clamp fixing complete</t>
  </si>
  <si>
    <t>Pin insulator fixing with GI pin</t>
  </si>
  <si>
    <t>Stringing of line weasel/ Rabbit all three conductor with binding on insulators</t>
  </si>
  <si>
    <t>Labour schedule per Km. of LT line conversion max. span of 45 mtr.</t>
  </si>
  <si>
    <t>Shifting of materials to pole-pit</t>
  </si>
  <si>
    <t>Fixing of LT cross arm &amp; shackle insulator per location</t>
  </si>
  <si>
    <t>Painting of LT cross arm</t>
  </si>
  <si>
    <t>Stringing of conductor</t>
  </si>
  <si>
    <t xml:space="preserve">Qty. </t>
  </si>
  <si>
    <t>Diamond guarding</t>
  </si>
  <si>
    <t>Each wire</t>
  </si>
  <si>
    <t>2012-13</t>
  </si>
  <si>
    <t>Year 2012-13 (PCC Pole)               Rate - Amount</t>
  </si>
  <si>
    <t>LABOUR SCHEDULE AL-1</t>
  </si>
  <si>
    <t>Approach Clearance</t>
  </si>
  <si>
    <t>Insulator fixing at each location</t>
  </si>
  <si>
    <t>Anti climbing devices and danger board fixing.</t>
  </si>
  <si>
    <t>Stringing of line for all three Raccoon conductors</t>
  </si>
  <si>
    <t xml:space="preserve">Twisting of jointing sleeves </t>
  </si>
  <si>
    <t>The rates are proposed for normal soil conditions.  In case of soft rock &amp; hard rock, the rates of pit digging will be taken as two times and ten times respectively as compared to the rates applicable for normal soil.</t>
  </si>
  <si>
    <t>LABOUR SCHEDULE AL-2</t>
  </si>
  <si>
    <t>LABOUR SCHEDULE  BL-3</t>
  </si>
  <si>
    <t>LABOUR SCHEDULE  BL-4</t>
  </si>
  <si>
    <t>LABOUR SCHEDULE  BL-5</t>
  </si>
  <si>
    <t>LABOUR SCHEDULE  CL-1</t>
  </si>
  <si>
    <t>LABOUR SCHEDULE CL-2</t>
  </si>
  <si>
    <t>LABOUR SCHEDULE CL-3</t>
  </si>
  <si>
    <t>LABOUR SCHEDULE CL-4</t>
  </si>
  <si>
    <t>LABOUR SCHEDULE CL-5</t>
  </si>
  <si>
    <t>LABOUR SCHEDULE CL-6</t>
  </si>
  <si>
    <t>LABOUR SCHEDULE CL-7</t>
  </si>
  <si>
    <t>LABOUR SCHEDULE CL-8 (G-1)</t>
  </si>
  <si>
    <t xml:space="preserve">LABOUR SCHEDULE CL-9 </t>
  </si>
  <si>
    <t>LABOUR SCHEDULE CL-10</t>
  </si>
  <si>
    <t>LABOUR SCHEDULE DL-1</t>
  </si>
  <si>
    <t>LABOUR SCHEDULE DL-2</t>
  </si>
  <si>
    <t>LABOUR SCHEDULE DL-3 (E-1)</t>
  </si>
  <si>
    <t xml:space="preserve">LABOUR SCHEDULE DL-4 </t>
  </si>
  <si>
    <t>LABOUR SCHEDULE DL-5 (E-2)</t>
  </si>
  <si>
    <t>LABOUR SCHEDULE DL-6 (E-3)</t>
  </si>
  <si>
    <t>Pole erection complete (including earthing)</t>
  </si>
  <si>
    <t>Stringing of line for Dog conductor</t>
  </si>
  <si>
    <t>LABOUR SCHEDULE  AL-3</t>
  </si>
  <si>
    <t>LABOUR SCHEDULE  AL-4</t>
  </si>
  <si>
    <t>Stringing of line for Panther conductor</t>
  </si>
  <si>
    <t>LABOUR SCHEDULE  BL-1</t>
  </si>
  <si>
    <t xml:space="preserve">(c) for transformer protection </t>
  </si>
  <si>
    <t>(a) S/s materials excluding yard lighting</t>
  </si>
  <si>
    <t>Transportation of support from road side to pole pits for a lead for 1.0 Km.</t>
  </si>
  <si>
    <t>Fixing of 33 kV DO fuse units.</t>
  </si>
  <si>
    <t>Fixing of 11 kV DO fuse units.</t>
  </si>
  <si>
    <t>Fixing of 33 kV LA including earthing.</t>
  </si>
  <si>
    <t>Fixing of 11 kV LA including earthing.</t>
  </si>
  <si>
    <t>Fixing of 33 kV AB switch complete with handle.</t>
  </si>
  <si>
    <t>Fixing of 11 kV AB switch complete with handle isolator</t>
  </si>
  <si>
    <t xml:space="preserve">(a) 33 kV incoming gantry structure </t>
  </si>
  <si>
    <t xml:space="preserve">(b) 11 kV incoming gantry structure </t>
  </si>
  <si>
    <t>Handling &amp; installation of 11 kV X-mer control and feeder VCB on foundation.</t>
  </si>
  <si>
    <t>Preparation of cable trench from 11 kV VCB to control room</t>
  </si>
  <si>
    <t>Laying of under-ground cable complete including fixing of terminal block.</t>
  </si>
  <si>
    <t xml:space="preserve">The rates are proposed for normal soil conditions.  In case of soft rock &amp; hard rock, the rates of pit digging will be taken as two times and ten times respectively as compared to the rates applicable for normal soil.  </t>
  </si>
  <si>
    <t>Pole erection complete (Joist)</t>
  </si>
  <si>
    <t xml:space="preserve">The rates are proposed for normal soil conditions.  In case of soft rock &amp; hard rock, the rates of pit digging will be taken as two times and ten times respectively as compared to  the rates applicable for normal soil.  </t>
  </si>
  <si>
    <t>Shifting of Xmer on foundation (Incl. lifting from A/S )</t>
  </si>
  <si>
    <t>Testing including testing of 11 kV VCB and commissioning</t>
  </si>
  <si>
    <t>Labour Charges for 11 kV Outdoor Yard Extension of Additional Bay</t>
  </si>
  <si>
    <t>Fixing of 11 kV AB switch / Isolator complete with operating handle.</t>
  </si>
  <si>
    <t>Digging and concreting of foundation of 11 kV  VCB.</t>
  </si>
  <si>
    <t>Preparation of cable trench from 11 kV VCB to control room.</t>
  </si>
  <si>
    <t>Labour Charges for 33 kV Out Door Yard</t>
  </si>
  <si>
    <t>Labour Charges of 11 kV line on PCC poles.</t>
  </si>
  <si>
    <t>Labour charges per Km. of 11 kV D.P. Structure on PCC pole</t>
  </si>
  <si>
    <t>Labour Charges for 25/63/100/200 kVA 11/0.4 kV Out Door Transformer Sub-station</t>
  </si>
  <si>
    <t>200 kVA X-Mer</t>
  </si>
  <si>
    <t>63/100 kVA X-Mer</t>
  </si>
  <si>
    <t>25 kVA X-Mer</t>
  </si>
  <si>
    <t>Pole erection complete including earthing</t>
  </si>
  <si>
    <t>Fixing of LT switch box &amp; transformer wiring etc.</t>
  </si>
  <si>
    <t>Earthing of S/s including pit digging, laying and connecting wires to supports X-mer etc.</t>
  </si>
  <si>
    <t>Fixing of 11 kV AB switch</t>
  </si>
  <si>
    <t xml:space="preserve"> Rail/H Beam Pole erection complete incl.earthing</t>
  </si>
  <si>
    <t>Labour charges for per Km. of 11 kV line on RS Joist (11 mtr.)</t>
  </si>
  <si>
    <t>Stay erection complete.</t>
  </si>
  <si>
    <t>Twisting of jointing sleeves.</t>
  </si>
  <si>
    <t>Labour charges per Km. of 11 kV  D.P. structure with R.S.Joist</t>
  </si>
  <si>
    <t>Single pole mounted low capacity Single phase/Three phase 11/0.4 kV Distribution Transformer Sub-station</t>
  </si>
  <si>
    <t>Labour Schedule - Plinth mounted distribution X-mer S/s.</t>
  </si>
  <si>
    <t>63 kVA X-mer</t>
  </si>
  <si>
    <t>100 kVA X-mer</t>
  </si>
  <si>
    <t>200 kVA X-mer</t>
  </si>
  <si>
    <t xml:space="preserve">Stay erection complete </t>
  </si>
  <si>
    <t xml:space="preserve">63/100 kVA </t>
  </si>
  <si>
    <t>200 kVA</t>
  </si>
  <si>
    <t>Labour Schedule for laying 1 Km. length of 11 kV 3 Core 95 Sqmm UG Cable / 3 Core 240 Sqmm UG Cable/ 3 Core 400 Sqmm under Ground Cable.</t>
  </si>
  <si>
    <t>Labour Schedule of LT line on PCC supports per Km.</t>
  </si>
  <si>
    <t>S.  No.</t>
  </si>
  <si>
    <t>Fixing of LT clamps complete per location including insulator fixing</t>
  </si>
  <si>
    <t>Labour schedule for Conversion of LT line into 11 kV line</t>
  </si>
  <si>
    <t>Re-aligning of leaning PCC pole</t>
  </si>
  <si>
    <t>Earthing of metallic parts (V-cross and top clamp)</t>
  </si>
  <si>
    <t>Dismantalling of L.T. cross arm</t>
  </si>
  <si>
    <t>Dismantalling of L.T. conductor 3 Phase 4 wire</t>
  </si>
  <si>
    <t>Pole erection complete earthing</t>
  </si>
  <si>
    <t>1 Ph. 2 Wire to 1 Ph. 3 Wire Conversion</t>
  </si>
  <si>
    <t>1 Ph. 2 Wire to 3 Ph. 4 Wire Conversion</t>
  </si>
  <si>
    <t>1 Ph. 3 Wire to 3 Ph. 4 Wire Conversion</t>
  </si>
  <si>
    <t>1 Ph. 3 Wire to 3 Ph. 5 Wire Conversion</t>
  </si>
  <si>
    <t xml:space="preserve">Pole erection complete with earthing </t>
  </si>
  <si>
    <t>Dismantling of L.T. Cross arm.</t>
  </si>
  <si>
    <t>Dismantling of LT conductor 3 phase 4 wire</t>
  </si>
  <si>
    <t>V - Cross arm and top clamp fixing complete.</t>
  </si>
  <si>
    <t>Earthing of metallic parts. (V - cross and top clamp)</t>
  </si>
  <si>
    <t>Stringing of line Weasel / Rabbit all three conductor with binding on insulators.</t>
  </si>
  <si>
    <t>Dismantling of L.T. cross arm.</t>
  </si>
  <si>
    <t>Earthing of metallic parts (V - cross and top clamp)</t>
  </si>
  <si>
    <t>Pole erection complete including earthing (RSJ)</t>
  </si>
  <si>
    <t>Pole erection complete including earthing H-Beam</t>
  </si>
  <si>
    <t>3 P 5 W</t>
  </si>
  <si>
    <t>3 P 4 W</t>
  </si>
  <si>
    <t>1 P 3 W</t>
  </si>
  <si>
    <t>Labour Schedule for Conversion of 1 Km 1 Phase 3 Wire LT line into 11 kV line</t>
  </si>
  <si>
    <t>Fixing of Riser pipe with clamps</t>
  </si>
  <si>
    <t>Pole pit digging</t>
  </si>
  <si>
    <t xml:space="preserve">(a) Bus bar gantry structure &amp; PCC pole for yard lighting </t>
  </si>
  <si>
    <t>(i)H-Beam for mounting DO fuse units &amp; DP.</t>
  </si>
  <si>
    <t xml:space="preserve">(iii) Tabular pole for yard lighting </t>
  </si>
  <si>
    <t>(d) Bus bar structure  (per bus)</t>
  </si>
  <si>
    <t>Handling &amp; installation of 33 kV X-mer control and feeder VCB on foundation.</t>
  </si>
  <si>
    <t>Fixing of T-clamps for jumpers &amp; bimetallic clamps</t>
  </si>
  <si>
    <t>Fixing of 3 Ph. 4 wire LT meters.</t>
  </si>
  <si>
    <t>Installation, testing and commissioning of 33 kV ME</t>
  </si>
  <si>
    <t>Installation, testing and commissioning of 11 kV ME</t>
  </si>
  <si>
    <t>Installation, testing and commissioning of HT meter complete with box</t>
  </si>
  <si>
    <t>S.   No.</t>
  </si>
  <si>
    <t>PARTICULARS</t>
  </si>
  <si>
    <t>140 Kg, 8.0 Mtr.  long PCC support</t>
  </si>
  <si>
    <t xml:space="preserve">RS Joist (175X85) mm 9.3 Mtr Long i.e. 19.495 kg/mtr x 9.3 mtr = 181.30 kg x 20 No = 3626.07 Kgs </t>
  </si>
  <si>
    <t xml:space="preserve">H-BEAM 152x152 mm 37.1 Kg/Mtr 9.0 Mtr long i.e. 333.9 Kg/pole x 20 Nos = 6678 Kgs  </t>
  </si>
  <si>
    <t>Using 1100 V grade AB Cable 3x50 + 1x25 + 1x35 sqmm.</t>
  </si>
  <si>
    <t>Using 1100 V grade AB Cable 3x35 + 1x16 + 1x35 sqmm.</t>
  </si>
  <si>
    <t xml:space="preserve">Amount </t>
  </si>
  <si>
    <t>1</t>
  </si>
  <si>
    <t>2</t>
  </si>
  <si>
    <t>Fixing of LT clamps complete per location including Service ring, distribution box, piercing connector</t>
  </si>
  <si>
    <t>Concreting of stay and  pole</t>
  </si>
  <si>
    <t xml:space="preserve">TOTAL </t>
  </si>
  <si>
    <t>(i) 3P 5W ( Cable )</t>
  </si>
  <si>
    <t>(ii) 3P 4W ( Cable )</t>
  </si>
  <si>
    <t>(ii) 1P 3W ( Cable )</t>
  </si>
  <si>
    <t>GRAND TOTAL</t>
  </si>
  <si>
    <t>GRAND TOTAL (ROUND OFF)</t>
  </si>
  <si>
    <t>COST SCHEDULE -- DL - 7</t>
  </si>
  <si>
    <t>FOR D-6 (1) &amp; D-6 (2)</t>
  </si>
  <si>
    <t>1  kM  OF  3  PHASE  5  WIRE  LINE  ON  140 KG. PCC  POLE  8 MTR.  LONG  USING  AB  XLPE  CABLE  FOR  RURAL  AREAS  WITH MAXIMUM  SPAN  50  MTRS.  AND  R.S. JOIST/H-BEAM  POLE  SUPPORT  USING  AB  XLPE  CABLE  WITH  MAXIMUM  SPAN  50  METER  URBAN  AREA</t>
  </si>
  <si>
    <t>Using 1100 V grade AB Cable 1x25 + 1x16 + 1x25 sqmm.</t>
  </si>
  <si>
    <t xml:space="preserve">1  kM  OF  1  PHASE  3  WIRE  LINE  ON  140 KG. PCC  POLE  8 MTR.  LONG  USING  AB  XLPE  CABLE  FOR  RURAL  AREAS  WITH MAXIMUM  SPAN  50  MTRS.  </t>
  </si>
  <si>
    <t>COST SCHEDULE -- DL - 8   for D-6 (3)</t>
  </si>
  <si>
    <t>Fixing of LT clamps complete per location including Service ring, distribution box, piercing connector etc.</t>
  </si>
  <si>
    <t>COST SCHEDULE -- DL - 9   for D-6 (4)</t>
  </si>
  <si>
    <t>Using 1100 V grade AB Cable 3x16 + 1x25 sqmm.</t>
  </si>
  <si>
    <t>Using 1100 V grade AB Cable   3x16 + 1x25 sqmm.</t>
  </si>
  <si>
    <t xml:space="preserve">1  kM  OF  3  PHASE  4  WIRE  LINE  ON  140 KG. PCC  POLE  8 MTR.  LONG  USING  AB  XLPE  CABLE  FOR   PUMP CONNECTION UPTO 5 HP &amp; 5 CONNECTION PER KM. WITH MAXIMUM  SPAN  50  MTRS.  </t>
  </si>
  <si>
    <t>Fixing of LT clamps complete per Set including Service ring, Spring loaded distribution Box, piercing connector, etc.</t>
  </si>
  <si>
    <t xml:space="preserve">Transportation Charges </t>
  </si>
  <si>
    <t>LABOUR SCHEDULE AL-2(A)</t>
  </si>
  <si>
    <t>LABOUR SCHEDULE  BL-6</t>
  </si>
  <si>
    <t>Schedule of Labour Charges For installation of 33 Kv VCB</t>
  </si>
  <si>
    <t>LABOUR SCHEDULE  BL-7</t>
  </si>
  <si>
    <t>Schedule of Labour Charges for installation of 11 KV Single phase AB Switch on exiting out going feeder DP from 33/11 Kv S/S</t>
  </si>
  <si>
    <t xml:space="preserve">(a) 11 kV incoming gantry structure </t>
  </si>
  <si>
    <t>LABOUR SCHEDULE  BL-8</t>
  </si>
  <si>
    <t>Schedule of Labour Charges For augmentation of 33/11 kv s/s capacity replacement of power xmer</t>
  </si>
  <si>
    <t>Shifting of Xmer on foundation (including lifting from A/Store)</t>
  </si>
  <si>
    <t>Assembling</t>
  </si>
  <si>
    <t>Testing and Commissioning of Xmer and VCB</t>
  </si>
  <si>
    <t>LABOUR SCHEDULE  BL-9</t>
  </si>
  <si>
    <t>Schedule of Labour Charges For installation  of 1.6 MVA Power Transformer on line</t>
  </si>
  <si>
    <t>Shifting of Xmer (including lifting from A/Store)</t>
  </si>
  <si>
    <t>Testing and commissioning of power Xmer</t>
  </si>
  <si>
    <t>Digging of pits and laying out earthing mate connecteion etc</t>
  </si>
  <si>
    <t>HVDS systemof 200 kv Parent d XmerTaking 4 km LT to be converted</t>
  </si>
  <si>
    <t>Painting of V cross arm, Top clamps &amp; numbering of poles.</t>
  </si>
  <si>
    <t>Fixing of V cross arm with top clamp</t>
  </si>
  <si>
    <t>Insulator fixing with GI pin</t>
  </si>
  <si>
    <t>Shifting of material to pole side other than xmer location</t>
  </si>
  <si>
    <t>Earthing of Metals parts of pole</t>
  </si>
  <si>
    <t>No</t>
  </si>
  <si>
    <t>Stringing of 11 kv line</t>
  </si>
  <si>
    <t>km</t>
  </si>
  <si>
    <t>Dismentaling of LT line (conductor and Bracket)</t>
  </si>
  <si>
    <t xml:space="preserve">Transportation  Chargest </t>
  </si>
  <si>
    <t>HVDS systemof 100 KVA Parent D- Xmer Taking 3 km LT to be converted</t>
  </si>
  <si>
    <t>HVDS systemof 63 KVA Parent D- Xmer Taking 2 km LT to be converted</t>
  </si>
  <si>
    <t>LABOUR SCHEDULE DL-6 (A)</t>
  </si>
  <si>
    <t xml:space="preserve">Charge for 3 phase 5 Wire Bare conductor Replacement with AB Cable </t>
  </si>
  <si>
    <t xml:space="preserve">fixing of LT clams complete per location including service ring. Distrbution box , piercing connerctor </t>
  </si>
  <si>
    <t>Using 1100 V grade AB Cable 3x50+1x25+1x35 sqmm.</t>
  </si>
  <si>
    <t>stringing of 3 Phase 5 Wire (Cable )</t>
  </si>
  <si>
    <t>Distmentling of Bare Conductor (50% of Transport &amp; Labour Charges other than Dismentling )</t>
  </si>
  <si>
    <t xml:space="preserve">Grand Total </t>
  </si>
  <si>
    <t>LABOUR SCHEDULE DL-6(B)</t>
  </si>
  <si>
    <t>Labour Schedule for additional LT Mid Span  Joist  support with AB cable</t>
  </si>
  <si>
    <t>Fixing of LT clamps complete per location including Service ring,Distribution box,piercing connector,etc.</t>
  </si>
  <si>
    <t>Concreting of base pad and pole</t>
  </si>
  <si>
    <t>Transportation  Charges</t>
  </si>
  <si>
    <t>LABOUR SCHEDULE CL-3 (B)</t>
  </si>
  <si>
    <t xml:space="preserve">Stringing of AB Cable 3x35+35 three conductor </t>
  </si>
  <si>
    <t>Formation of Cable termination Kit</t>
  </si>
  <si>
    <t xml:space="preserve">Formation of Cable straight through joint </t>
  </si>
  <si>
    <t xml:space="preserve">Fixing of LT distribution of Box with Cable </t>
  </si>
  <si>
    <t>Labour Schedule - For Augmentation of 11/0.4 KV S/s Capacity (Assuming 25 Year of life &amp; 10 years in service)</t>
  </si>
  <si>
    <t>LABOUR SCHEDULE DL-10 , HVDS 200 KVA</t>
  </si>
  <si>
    <t>Stringing of line (Rabbit) all three conductor.</t>
  </si>
  <si>
    <t>LABOUR SCHEDULE  AL-3 (B)</t>
  </si>
  <si>
    <t>For 60 Kg. / Mtr. 13.0 Mt. Rail poles</t>
  </si>
  <si>
    <t>Concreting of rail @ 0.6 cmt. Per pole and @ 0.05 cmt per pole for base padding of rail pole</t>
  </si>
  <si>
    <t>(i) For Rail poles</t>
  </si>
  <si>
    <t>Note :-  The rates are proposed  for normal soil conditions . In case of soft rock &amp; hard rock, the rates of pit digging will   be taken as two times and ten times respectively as compared to the rates applicable for normal soil.</t>
  </si>
  <si>
    <t>Stringht through Jointing</t>
  </si>
  <si>
    <t xml:space="preserve">Year 2015-16       </t>
  </si>
  <si>
    <t xml:space="preserve">Year 2015-16 (PCC Pole)          </t>
  </si>
  <si>
    <t>2015-16</t>
  </si>
  <si>
    <t xml:space="preserve">Year 2015-16        </t>
  </si>
  <si>
    <t>2015-2016</t>
  </si>
  <si>
    <t xml:space="preserve"> 2015-16</t>
  </si>
  <si>
    <t>Rate for 2015-2016</t>
  </si>
  <si>
    <t xml:space="preserve"> 2015-2016 </t>
  </si>
  <si>
    <t xml:space="preserve"> 2015-2016 (Weasel)</t>
  </si>
  <si>
    <t xml:space="preserve"> 2015-2016</t>
  </si>
  <si>
    <t>Rate     2015-2016</t>
  </si>
  <si>
    <t>Year 2015-16</t>
  </si>
  <si>
    <t>For 365 Kg. 11 Mtr. Long PCC poles</t>
  </si>
  <si>
    <t xml:space="preserve">Year 2016-17       </t>
  </si>
  <si>
    <t xml:space="preserve">Year 2016-17 (PCC Pole)          </t>
  </si>
  <si>
    <t>2016-17</t>
  </si>
  <si>
    <t xml:space="preserve">Year 2016-17        </t>
  </si>
  <si>
    <t xml:space="preserve">Year 2015-16    </t>
  </si>
  <si>
    <t xml:space="preserve">Year 2016-17    </t>
  </si>
  <si>
    <t>Year 2016-17</t>
  </si>
  <si>
    <t>2015-16 Amount</t>
  </si>
  <si>
    <t>2016-17 Amount</t>
  </si>
  <si>
    <t xml:space="preserve"> 2016-17</t>
  </si>
  <si>
    <t>2016-2017</t>
  </si>
  <si>
    <t xml:space="preserve"> 2016-2017 </t>
  </si>
  <si>
    <t xml:space="preserve"> 2016-2017 (Weasel)</t>
  </si>
  <si>
    <t>Rate for 2016-2017</t>
  </si>
  <si>
    <t xml:space="preserve"> 2016-2017</t>
  </si>
  <si>
    <t>Rate     2016-2017</t>
  </si>
  <si>
    <t>Rate   Year 2015-16</t>
  </si>
  <si>
    <t>Rate   Year 2016-17</t>
  </si>
  <si>
    <t xml:space="preserve">Year 2016-17 (Rail Pole)          </t>
  </si>
  <si>
    <t>For 152x152 mm 37.1 Kg/Mtr 13.0 Mtr Long H-Beam poles</t>
  </si>
  <si>
    <t>LABOUR SCHEDULE AL-5 (REVISED)</t>
  </si>
  <si>
    <t>SCHEDULE OF LABOUR CHARGES FOR 33 kV / 11 kV UNDERGROUND CABLE CROSSING UNDER EXISTING RAIWAY TRACK 2.5 Mtr. DEEP FROM GROUND LEVEL. (60 Mtr. LONG CORRIDOR / ROUTE LENGTH OF HDPE PIPE DOUBLE CIRCUIT )</t>
  </si>
  <si>
    <t>Using Pipe Pushing</t>
  </si>
  <si>
    <t>Using HDD Technique</t>
  </si>
  <si>
    <t>3x240 sq.mm AB XLPE Cable</t>
  </si>
  <si>
    <t>3x400 sq.mm AB XLPE Cable</t>
  </si>
  <si>
    <t>Labour charges for laying of HDPE Pipe of maximum 240 mm dia, in normal soil under 2.5 mtr. Deep from ground level using</t>
  </si>
  <si>
    <t>a</t>
  </si>
  <si>
    <t>&amp;</t>
  </si>
  <si>
    <t>b</t>
  </si>
  <si>
    <t>Laying of  240 sqmm 3 core XLPE cable through HDPE pipe.</t>
  </si>
  <si>
    <t>Laying of 400 sqmm 3 core XLPE cable through HDPE pipe.</t>
  </si>
  <si>
    <t>Jumpering of Lightning Arrestor and fixing of Aluminium lugs.</t>
  </si>
  <si>
    <t>TOTAL (Rounded Off)</t>
  </si>
  <si>
    <t>Note</t>
  </si>
  <si>
    <t>Since our requirement of HDPE Pipe is maximum 240 mm hence HDD technique is suitable in place of pipe pushing.</t>
  </si>
  <si>
    <r>
      <t xml:space="preserve">Pipe Pushing method </t>
    </r>
    <r>
      <rPr>
        <sz val="12"/>
        <rFont val="Arial"/>
        <family val="2"/>
      </rPr>
      <t>*</t>
    </r>
  </si>
  <si>
    <r>
      <t>Using HDD Technique (Horizontal Directional Drilling)</t>
    </r>
    <r>
      <rPr>
        <sz val="12"/>
        <rFont val="Arial"/>
        <family val="2"/>
      </rPr>
      <t xml:space="preserve"> **</t>
    </r>
  </si>
  <si>
    <t>SCHEDULE OF LABOUR CHARGES FOR 33 kV / 11 kV UNDERGROUND CABLE CROSSING UNDER PROPOSED RAILWAY TRACK 2.5 Mtr. DEEP FROM GROUND LEVEL. (60 Mtr. LONG CORRIDOR / ROUTE LENGTH OF HDPE PIPE DOUBLE CIRCUIT ) USING OPEN TRENCH METHOD</t>
  </si>
  <si>
    <t>Cube / Mtr.</t>
  </si>
  <si>
    <t>Labour charges for laying of HDPE Pipe of maximum 240 mm dia, in normal soil under 2.5 mtr. Deep from ground level using Open Trench Method</t>
  </si>
  <si>
    <t>LABOUR SCHEDULE  BL-2</t>
  </si>
  <si>
    <t>Labour Charges for per Km. of 11 kV line on 11 Mtr long H-Beam / 365 Kg  PCC Pole</t>
  </si>
  <si>
    <t>Using H-Beam</t>
  </si>
  <si>
    <t>Using 365 Kg 11 Mtr long PCC Pole</t>
  </si>
  <si>
    <t xml:space="preserve">Stringing of line (Dog) all three conductor  </t>
  </si>
  <si>
    <t>The rates are proposed for normal soil conditions. In case of soft rock &amp; hard rock, the rates of pit digging will be taken as two times and ten times respectively as compared to the rates applicable for normal soil.</t>
  </si>
  <si>
    <t xml:space="preserve">Labour Charges for per Km. of 11 kV line on H-Beam (11 mtr. ) &amp; 200 kG PCC Pole 9 Mtr. with AB Cable </t>
  </si>
  <si>
    <t>With H-Beam</t>
  </si>
  <si>
    <t>With 200 kG 9 Mtr long PCC Pole</t>
  </si>
  <si>
    <t>Labour charges per Km. of 11 kV  D.P. structure on 11 Mtr long H-Beam / 365 Kg PCC Pole</t>
  </si>
  <si>
    <t>NEW ADDED</t>
  </si>
  <si>
    <t>LABOUR SCHEDULE CL-11</t>
  </si>
  <si>
    <t>LABOUR SCHEDULE FOR  INSTALLATION OF COMPACT R.M.U. 11 kV CLASS SF6 / VCB TYPE (1 INCOMING + 2 BREAKER + 1 OUTGOING)</t>
  </si>
  <si>
    <t>Digging and concreting of foundation of R.M.U.</t>
  </si>
  <si>
    <t>Handling &amp; installation of R.M.U. on foundation.</t>
  </si>
  <si>
    <t>Fixing of incoming &amp; outgoing cables on terminals of R.M.U.</t>
  </si>
  <si>
    <t>Earthing of RMU including pit digging, laying and connecting wires to RMU etc.</t>
  </si>
  <si>
    <t>Lettering the R.M.U. with enamel paint and also writing single line diagram of each panel, caution Board, Danger Board etc. including cost of paint, Brush etc.</t>
  </si>
  <si>
    <t>Per Panel</t>
  </si>
  <si>
    <t>Total Labour Charges</t>
  </si>
  <si>
    <t>Total Labour Charges (Rounded Off)</t>
  </si>
  <si>
    <t>Grand Total (ROUND OFF)</t>
  </si>
  <si>
    <t>LABOUR SCHEDULE DL-11 , HVDS 100 KVA</t>
  </si>
  <si>
    <t>LABOUR SCHEDULE DL-12 , HVDS 63 KVA</t>
  </si>
  <si>
    <t>LABOUR SCHEDULE CL-10 (B)</t>
  </si>
  <si>
    <t>LABOUR SCHEDULE CL-7 (B-1) B</t>
  </si>
  <si>
    <t>Labour Schedule - for Renovation of Existing Distribution X-mer S/s.</t>
  </si>
  <si>
    <t>LABOUR SCHEDULE AL-6        [ for Sch- A-10 ]</t>
  </si>
  <si>
    <t>LABOUR CHARGES OF 33 kV LINE ON 280 Kg. 9.1 Mtr. LONG PCC POLES, 365 Kg 11 Mtr. LONG PCC POLES AND 60 Kg./Mtr., 13 Mtr. LONG RAIL POLE WITH RACCOON CONDUCTOR</t>
  </si>
  <si>
    <t>SCHEDULE OF LABOUR CHARGES PER 33 kV D.P. STRUCTURE (PCC POLE / 13 MTR. LONG RAIL POLE)</t>
  </si>
  <si>
    <t>SCHEDULE OF LABOUR CHARGES PER 33 kV FOUR POLE STRUCTURE (PCC POLE / 9 MTR. LONG RAIL POLE)</t>
  </si>
  <si>
    <t>LABOUR CHARGES OF 33 kV LINE ON 280 Kg. 9.1 MTR. LONG PCC POLES, 365 Kg 11 MTR. LONG PCC POLES AND 60 Kg./ MTR, 13 MTR LONG RAIL POLE WITH DOG CONDUCTOR</t>
  </si>
  <si>
    <t xml:space="preserve">LABOUR CHARGES FOR ADDITIONAL MID-SPAN RAIL POLE FOR 33 kV LINE </t>
  </si>
  <si>
    <t>LABOUR CHARGES OF 33 kV LINE ON 60 Kg. / 52 Kg./ MTR. LONG RAIL POLE 13 METER LONG MAX. 50 METER SPAN PANTHER CONDUCTOR</t>
  </si>
  <si>
    <t xml:space="preserve">Fixing of Piller Box (including Transportation) with concreting of columns and bottom area of Piller box </t>
  </si>
  <si>
    <t>SCHEDULE OF LABOUR CHARGES OF 33/11 kV SUB-STATION EXCLUDING TRANSFORMER 1.6 MVA &amp; ABOVE</t>
  </si>
  <si>
    <t>SCHEDULE OF LABOUR CHARGES FOR POWER TRANSFORMER IN PARALLEL EXCLUDING BAY</t>
  </si>
  <si>
    <t>SCHEDULE OF LABOUR CHARGES FOR 33/11 kV POWER TRANSFORMER</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</si>
</sst>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0.0"/>
    <numFmt numFmtId="179" formatCode="0.000"/>
    <numFmt numFmtId="180" formatCode="0.000000"/>
    <numFmt numFmtId="181" formatCode="0.00000"/>
    <numFmt numFmtId="182" formatCode="0.0000"/>
    <numFmt numFmtId="183" formatCode="0.0000000"/>
    <numFmt numFmtId="184" formatCode="0.0000000000"/>
    <numFmt numFmtId="185" formatCode="0.00000000000"/>
    <numFmt numFmtId="186" formatCode="0.000000000"/>
    <numFmt numFmtId="187" formatCode="0.00000000"/>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quot;&quot;\`&quot;&quot;#,##0_);\(&quot;&quot;\`&quot;&quot;#,##0\)"/>
    <numFmt numFmtId="195" formatCode="&quot;&quot;\`&quot;&quot;#,##0_);[Red]\(&quot;&quot;\`&quot;&quot;#,##0\)"/>
    <numFmt numFmtId="196" formatCode="&quot;&quot;\`&quot;&quot;#,##0.00_);\(&quot;&quot;\`&quot;&quot;#,##0.00\)"/>
    <numFmt numFmtId="197" formatCode="&quot;&quot;\`&quot;&quot;#,##0.00_);[Red]\(&quot;&quot;\`&quot;&quot;#,##0.00\)"/>
    <numFmt numFmtId="198" formatCode="_(&quot;&quot;\`&quot;&quot;* #,##0_);_(&quot;&quot;\`&quot;&quot;* \(#,##0\);_(&quot;&quot;\`&quot;&quot;* &quot;-&quot;_);_(@_)"/>
    <numFmt numFmtId="199" formatCode="_(&quot;&quot;\`&quot;&quot;* #,##0.00_);_(&quot;&quot;\`&quot;&quot;* \(#,##0.00\);_(&quot;&quot;\`&quot;&quot;* &quot;-&quot;??_);_(@_)"/>
    <numFmt numFmtId="200" formatCode="0.0%"/>
    <numFmt numFmtId="201" formatCode="#,##0.0"/>
    <numFmt numFmtId="202" formatCode="00000"/>
    <numFmt numFmtId="203" formatCode="0.00;[Red]0.00"/>
    <numFmt numFmtId="204" formatCode="&quot;Yes&quot;;&quot;Yes&quot;;&quot;No&quot;"/>
    <numFmt numFmtId="205" formatCode="&quot;True&quot;;&quot;True&quot;;&quot;False&quot;"/>
    <numFmt numFmtId="206" formatCode="&quot;On&quot;;&quot;On&quot;;&quot;Off&quot;"/>
    <numFmt numFmtId="207" formatCode="[$€-2]\ #,##0.00_);[Red]\([$€-2]\ #,##0.00\)"/>
    <numFmt numFmtId="208" formatCode="&quot;$&quot;#,##0.00"/>
    <numFmt numFmtId="209" formatCode="&quot;Rs.&quot;\ #,##0.00"/>
    <numFmt numFmtId="210" formatCode="[$-409]dddd\,\ mmmm\ dd\,\ yyyy"/>
    <numFmt numFmtId="211" formatCode="[$-409]h:mm:ss\ AM/PM"/>
    <numFmt numFmtId="212" formatCode="0.0;[Red]0.0"/>
    <numFmt numFmtId="213" formatCode="0;[Red]0"/>
  </numFmts>
  <fonts count="43">
    <font>
      <sz val="10"/>
      <name val="Arial"/>
      <family val="0"/>
    </font>
    <font>
      <b/>
      <sz val="10"/>
      <name val="Arial"/>
      <family val="2"/>
    </font>
    <font>
      <b/>
      <sz val="12"/>
      <name val="Arial"/>
      <family val="2"/>
    </font>
    <font>
      <sz val="12"/>
      <name val="Arial"/>
      <family val="2"/>
    </font>
    <font>
      <b/>
      <sz val="11"/>
      <name val="Arial"/>
      <family val="2"/>
    </font>
    <font>
      <sz val="8"/>
      <name val="Arial"/>
      <family val="2"/>
    </font>
    <font>
      <u val="single"/>
      <sz val="10"/>
      <color indexed="12"/>
      <name val="Arial"/>
      <family val="2"/>
    </font>
    <font>
      <u val="single"/>
      <sz val="10"/>
      <color indexed="36"/>
      <name val="Arial"/>
      <family val="2"/>
    </font>
    <font>
      <sz val="11"/>
      <name val="Arial"/>
      <family val="2"/>
    </font>
    <font>
      <b/>
      <sz val="11.5"/>
      <name val="Arial"/>
      <family val="2"/>
    </font>
    <font>
      <sz val="11.5"/>
      <name val="Arial"/>
      <family val="2"/>
    </font>
    <font>
      <sz val="11.25"/>
      <name val="Arial"/>
      <family val="2"/>
    </font>
    <font>
      <b/>
      <sz val="14"/>
      <name val="Arial"/>
      <family val="2"/>
    </font>
    <font>
      <b/>
      <u val="single"/>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u val="single"/>
      <sz val="12"/>
      <name val="Arial"/>
      <family val="2"/>
    </font>
    <font>
      <b/>
      <sz val="11"/>
      <color indexed="58"/>
      <name val="Arial"/>
      <family val="2"/>
    </font>
    <font>
      <b/>
      <u val="single"/>
      <sz val="11"/>
      <name val="Arial"/>
      <family val="2"/>
    </font>
    <font>
      <sz val="16"/>
      <name val="Kruti Dev 010"/>
      <family val="0"/>
    </font>
    <font>
      <b/>
      <sz val="9"/>
      <name val="Arial"/>
      <family val="2"/>
    </font>
    <font>
      <b/>
      <sz val="8"/>
      <name val="Arial"/>
      <family val="2"/>
    </font>
    <font>
      <b/>
      <sz val="11"/>
      <name val="Verdana"/>
      <family val="2"/>
    </font>
    <font>
      <b/>
      <u val="single"/>
      <sz val="11.5"/>
      <name val="Arial"/>
      <family val="2"/>
    </font>
    <font>
      <u val="single"/>
      <sz val="12"/>
      <name val="Arial"/>
      <family val="2"/>
    </font>
    <font>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512">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vertical="top" wrapText="1"/>
    </xf>
    <xf numFmtId="0" fontId="1" fillId="0" borderId="11" xfId="0"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0" fillId="0" borderId="12" xfId="0" applyFill="1" applyBorder="1" applyAlignment="1">
      <alignment vertical="center" wrapText="1"/>
    </xf>
    <xf numFmtId="0" fontId="0" fillId="0" borderId="10" xfId="0" applyFill="1" applyBorder="1" applyAlignment="1">
      <alignment vertical="center" wrapText="1"/>
    </xf>
    <xf numFmtId="0" fontId="0" fillId="0" borderId="12" xfId="0" applyFill="1" applyBorder="1" applyAlignment="1">
      <alignment horizontal="center" vertical="center" wrapText="1"/>
    </xf>
    <xf numFmtId="0" fontId="1" fillId="0" borderId="10" xfId="0" applyFont="1" applyBorder="1" applyAlignment="1">
      <alignment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2" fontId="0" fillId="0" borderId="10" xfId="0" applyNumberFormat="1" applyBorder="1" applyAlignment="1">
      <alignment horizontal="center" vertical="center" wrapText="1"/>
    </xf>
    <xf numFmtId="2" fontId="0" fillId="0" borderId="10" xfId="0" applyNumberFormat="1" applyFill="1" applyBorder="1" applyAlignment="1">
      <alignment horizontal="center" vertical="center" wrapText="1"/>
    </xf>
    <xf numFmtId="2" fontId="1" fillId="0" borderId="10" xfId="0" applyNumberFormat="1"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xf>
    <xf numFmtId="0" fontId="0" fillId="0" borderId="13" xfId="0" applyBorder="1" applyAlignment="1">
      <alignment/>
    </xf>
    <xf numFmtId="2" fontId="1" fillId="0" borderId="10" xfId="0" applyNumberFormat="1" applyFont="1" applyFill="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vertical="center" wrapText="1"/>
    </xf>
    <xf numFmtId="2" fontId="0" fillId="0" borderId="0" xfId="0" applyNumberFormat="1" applyBorder="1" applyAlignment="1">
      <alignment horizontal="center" vertical="center" wrapText="1"/>
    </xf>
    <xf numFmtId="0" fontId="0" fillId="0" borderId="0" xfId="0" applyAlignment="1">
      <alignment horizontal="center" vertical="center" wrapText="1"/>
    </xf>
    <xf numFmtId="0" fontId="1" fillId="0" borderId="0" xfId="0" applyFont="1" applyFill="1" applyBorder="1" applyAlignment="1">
      <alignment vertical="top" wrapText="1"/>
    </xf>
    <xf numFmtId="0" fontId="0" fillId="0" borderId="0" xfId="0" applyBorder="1" applyAlignment="1">
      <alignment horizontal="left" vertical="top" wrapText="1"/>
    </xf>
    <xf numFmtId="2" fontId="0" fillId="0" borderId="0" xfId="0" applyNumberFormat="1" applyAlignment="1">
      <alignment/>
    </xf>
    <xf numFmtId="0" fontId="1" fillId="0" borderId="13" xfId="0" applyFont="1" applyBorder="1" applyAlignment="1">
      <alignment horizontal="center" vertical="top" wrapText="1"/>
    </xf>
    <xf numFmtId="0" fontId="0" fillId="0" borderId="10" xfId="0" applyFont="1" applyBorder="1" applyAlignment="1">
      <alignment/>
    </xf>
    <xf numFmtId="2" fontId="1" fillId="0" borderId="10" xfId="0" applyNumberFormat="1" applyFont="1" applyBorder="1" applyAlignment="1">
      <alignment/>
    </xf>
    <xf numFmtId="2" fontId="1" fillId="0" borderId="10" xfId="0" applyNumberFormat="1" applyFont="1" applyBorder="1" applyAlignment="1">
      <alignment horizontal="center"/>
    </xf>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0" fillId="0" borderId="10" xfId="0" applyBorder="1" applyAlignment="1">
      <alignment vertical="center"/>
    </xf>
    <xf numFmtId="0" fontId="1" fillId="0" borderId="13" xfId="0" applyFont="1" applyBorder="1" applyAlignment="1">
      <alignment horizontal="center" vertical="center"/>
    </xf>
    <xf numFmtId="0" fontId="1" fillId="0" borderId="10" xfId="0" applyFont="1" applyFill="1" applyBorder="1" applyAlignment="1">
      <alignment horizontal="center" vertical="top" wrapText="1"/>
    </xf>
    <xf numFmtId="0" fontId="0" fillId="0" borderId="10" xfId="0" applyBorder="1" applyAlignment="1">
      <alignment horizontal="center" vertical="center"/>
    </xf>
    <xf numFmtId="2" fontId="0" fillId="0" borderId="10" xfId="0" applyNumberFormat="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2" fontId="1"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2" fontId="1" fillId="0" borderId="10" xfId="0" applyNumberFormat="1" applyFont="1" applyBorder="1" applyAlignment="1">
      <alignment horizontal="center" vertical="center"/>
    </xf>
    <xf numFmtId="0" fontId="1" fillId="0" borderId="14" xfId="0" applyFont="1" applyBorder="1" applyAlignment="1">
      <alignment/>
    </xf>
    <xf numFmtId="0" fontId="0" fillId="0" borderId="14" xfId="0" applyBorder="1" applyAlignment="1">
      <alignment/>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ill="1" applyBorder="1" applyAlignment="1">
      <alignment horizontal="center" vertical="center"/>
    </xf>
    <xf numFmtId="0" fontId="2" fillId="0" borderId="10" xfId="0" applyFont="1" applyBorder="1" applyAlignment="1">
      <alignment/>
    </xf>
    <xf numFmtId="0" fontId="0" fillId="0" borderId="0" xfId="0" applyFill="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1" fillId="0" borderId="10" xfId="0" applyFont="1" applyFill="1" applyBorder="1" applyAlignment="1">
      <alignment vertical="center"/>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vertical="top" wrapText="1"/>
    </xf>
    <xf numFmtId="0" fontId="1" fillId="0" borderId="0" xfId="0" applyFont="1" applyAlignment="1">
      <alignment vertical="top" wrapText="1"/>
    </xf>
    <xf numFmtId="0" fontId="0" fillId="0" borderId="0" xfId="0" applyBorder="1" applyAlignment="1">
      <alignment wrapText="1"/>
    </xf>
    <xf numFmtId="0" fontId="1" fillId="0" borderId="0" xfId="0" applyFont="1" applyFill="1" applyAlignment="1">
      <alignment horizontal="left" vertical="top" wrapText="1"/>
    </xf>
    <xf numFmtId="0" fontId="1" fillId="0" borderId="1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vertical="center" wrapText="1"/>
    </xf>
    <xf numFmtId="0" fontId="1" fillId="0" borderId="13" xfId="0" applyFont="1" applyFill="1" applyBorder="1" applyAlignment="1">
      <alignment horizontal="center" vertical="center" wrapText="1"/>
    </xf>
    <xf numFmtId="178" fontId="0" fillId="0" borderId="0" xfId="0" applyNumberFormat="1" applyAlignment="1">
      <alignment/>
    </xf>
    <xf numFmtId="2" fontId="0" fillId="0" borderId="10" xfId="0" applyNumberFormat="1" applyFont="1" applyBorder="1" applyAlignment="1">
      <alignment/>
    </xf>
    <xf numFmtId="0" fontId="1" fillId="0" borderId="10" xfId="0" applyFont="1" applyBorder="1" applyAlignment="1">
      <alignment horizontal="left" vertical="center"/>
    </xf>
    <xf numFmtId="2" fontId="0" fillId="0" borderId="10" xfId="0" applyNumberFormat="1" applyBorder="1" applyAlignment="1">
      <alignment/>
    </xf>
    <xf numFmtId="2" fontId="0" fillId="0" borderId="13" xfId="0" applyNumberFormat="1" applyBorder="1" applyAlignment="1">
      <alignment vertical="center" wrapText="1"/>
    </xf>
    <xf numFmtId="2" fontId="0" fillId="0" borderId="13" xfId="0" applyNumberFormat="1" applyFont="1" applyBorder="1" applyAlignment="1">
      <alignment vertical="center" wrapText="1"/>
    </xf>
    <xf numFmtId="2" fontId="0" fillId="0" borderId="0" xfId="0" applyNumberFormat="1" applyBorder="1" applyAlignment="1">
      <alignment vertical="top" wrapText="1"/>
    </xf>
    <xf numFmtId="0" fontId="0" fillId="0" borderId="15" xfId="0" applyBorder="1" applyAlignment="1">
      <alignment/>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10" xfId="0" applyFont="1" applyFill="1" applyBorder="1" applyAlignment="1" quotePrefix="1">
      <alignment horizontal="center" vertical="top" wrapText="1"/>
    </xf>
    <xf numFmtId="0" fontId="11" fillId="0" borderId="10" xfId="0" applyNumberFormat="1" applyFont="1" applyFill="1" applyBorder="1" applyAlignment="1" quotePrefix="1">
      <alignment horizontal="center" vertical="top" wrapText="1"/>
    </xf>
    <xf numFmtId="0" fontId="11" fillId="0" borderId="10" xfId="0" applyFont="1" applyFill="1" applyBorder="1" applyAlignment="1" quotePrefix="1">
      <alignment horizontal="center" vertical="center" wrapText="1"/>
    </xf>
    <xf numFmtId="0" fontId="10" fillId="0" borderId="10" xfId="0" applyFont="1" applyBorder="1" applyAlignment="1">
      <alignment horizontal="center" vertical="center" wrapText="1"/>
    </xf>
    <xf numFmtId="2" fontId="10" fillId="0" borderId="10" xfId="0" applyNumberFormat="1" applyFont="1" applyBorder="1" applyAlignment="1">
      <alignment horizontal="center" vertical="center" wrapText="1"/>
    </xf>
    <xf numFmtId="2" fontId="10" fillId="0" borderId="10" xfId="0" applyNumberFormat="1" applyFont="1" applyFill="1" applyBorder="1" applyAlignment="1">
      <alignment horizontal="center" vertical="center" wrapText="1"/>
    </xf>
    <xf numFmtId="0" fontId="9" fillId="0" borderId="10" xfId="0" applyFont="1" applyBorder="1" applyAlignment="1">
      <alignment/>
    </xf>
    <xf numFmtId="2" fontId="9"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10" fillId="0" borderId="0" xfId="0" applyFont="1" applyAlignment="1">
      <alignment/>
    </xf>
    <xf numFmtId="0" fontId="12" fillId="0" borderId="0" xfId="0" applyFont="1" applyFill="1" applyAlignment="1">
      <alignment vertical="top" wrapText="1"/>
    </xf>
    <xf numFmtId="0" fontId="12" fillId="0" borderId="0" xfId="0" applyFont="1" applyFill="1" applyAlignment="1">
      <alignment horizontal="center" vertical="center" wrapText="1"/>
    </xf>
    <xf numFmtId="0" fontId="13" fillId="0" borderId="0" xfId="0" applyFont="1" applyFill="1" applyAlignment="1">
      <alignment vertical="center" wrapText="1"/>
    </xf>
    <xf numFmtId="0" fontId="12" fillId="0" borderId="0" xfId="0" applyFont="1" applyFill="1" applyAlignment="1">
      <alignment horizontal="center" vertical="top" wrapText="1"/>
    </xf>
    <xf numFmtId="0" fontId="9" fillId="0" borderId="16" xfId="0" applyFont="1" applyFill="1" applyBorder="1" applyAlignment="1">
      <alignment horizontal="center" vertical="center" wrapText="1"/>
    </xf>
    <xf numFmtId="180" fontId="0" fillId="0" borderId="0" xfId="0" applyNumberForma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xf>
    <xf numFmtId="2" fontId="2" fillId="0" borderId="10"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Fill="1" applyBorder="1" applyAlignment="1">
      <alignment vertical="center" wrapText="1"/>
    </xf>
    <xf numFmtId="0" fontId="2" fillId="0" borderId="10" xfId="0" applyFont="1" applyBorder="1" applyAlignment="1">
      <alignment horizontal="center" vertical="center"/>
    </xf>
    <xf numFmtId="0" fontId="3" fillId="0" borderId="10" xfId="0" applyFont="1" applyBorder="1" applyAlignment="1">
      <alignment/>
    </xf>
    <xf numFmtId="0" fontId="3" fillId="0" borderId="10" xfId="0" applyFont="1" applyBorder="1" applyAlignment="1">
      <alignment horizontal="center"/>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4" fillId="0" borderId="0" xfId="0" applyFont="1" applyBorder="1" applyAlignment="1">
      <alignment vertical="center" wrapText="1"/>
    </xf>
    <xf numFmtId="0" fontId="14" fillId="0" borderId="0" xfId="0" applyFont="1" applyAlignment="1">
      <alignment/>
    </xf>
    <xf numFmtId="0" fontId="14" fillId="0" borderId="0" xfId="0" applyFont="1" applyBorder="1" applyAlignment="1">
      <alignment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0" borderId="10" xfId="0" applyNumberFormat="1" applyFont="1" applyBorder="1" applyAlignment="1">
      <alignment horizontal="center" vertical="center"/>
    </xf>
    <xf numFmtId="2" fontId="12" fillId="0" borderId="10" xfId="0" applyNumberFormat="1" applyFont="1" applyFill="1" applyBorder="1" applyAlignment="1">
      <alignment horizontal="center" vertical="center" wrapText="1"/>
    </xf>
    <xf numFmtId="0" fontId="12" fillId="0" borderId="10" xfId="0" applyFont="1" applyFill="1" applyBorder="1" applyAlignment="1">
      <alignment vertical="center"/>
    </xf>
    <xf numFmtId="0" fontId="12" fillId="0" borderId="10" xfId="0" applyFont="1" applyFill="1" applyBorder="1" applyAlignment="1">
      <alignment vertical="center" wrapText="1"/>
    </xf>
    <xf numFmtId="0" fontId="14" fillId="0" borderId="10" xfId="0" applyFont="1" applyFill="1" applyBorder="1" applyAlignment="1">
      <alignment horizontal="center" vertical="center"/>
    </xf>
    <xf numFmtId="0" fontId="14" fillId="0" borderId="12" xfId="0" applyFont="1" applyFill="1" applyBorder="1" applyAlignment="1">
      <alignment vertical="center" wrapText="1"/>
    </xf>
    <xf numFmtId="0" fontId="2" fillId="0" borderId="0" xfId="0" applyFont="1" applyAlignment="1">
      <alignment horizontal="center" vertical="center"/>
    </xf>
    <xf numFmtId="2" fontId="2" fillId="0" borderId="0" xfId="0" applyNumberFormat="1" applyFont="1" applyAlignment="1">
      <alignment horizontal="center" vertical="center"/>
    </xf>
    <xf numFmtId="0" fontId="14" fillId="0" borderId="11" xfId="0" applyFont="1" applyBorder="1" applyAlignment="1">
      <alignment horizontal="center" vertical="center" wrapText="1"/>
    </xf>
    <xf numFmtId="0" fontId="1" fillId="0" borderId="14" xfId="0" applyFont="1" applyBorder="1" applyAlignment="1">
      <alignment horizontal="center" vertical="center"/>
    </xf>
    <xf numFmtId="0" fontId="0" fillId="0" borderId="0" xfId="59">
      <alignment/>
      <protection/>
    </xf>
    <xf numFmtId="0" fontId="1" fillId="0" borderId="10" xfId="59" applyFont="1" applyBorder="1" applyAlignment="1">
      <alignment horizontal="center" vertical="top" wrapText="1"/>
      <protection/>
    </xf>
    <xf numFmtId="0" fontId="1" fillId="0" borderId="10" xfId="59" applyFont="1" applyBorder="1" applyAlignment="1">
      <alignment horizontal="center" vertical="center" wrapText="1"/>
      <protection/>
    </xf>
    <xf numFmtId="0" fontId="0" fillId="0" borderId="10" xfId="59" applyBorder="1" applyAlignment="1">
      <alignment vertical="center" wrapText="1"/>
      <protection/>
    </xf>
    <xf numFmtId="0" fontId="0" fillId="0" borderId="10" xfId="59" applyBorder="1" applyAlignment="1">
      <alignment horizontal="center" vertical="center" wrapText="1"/>
      <protection/>
    </xf>
    <xf numFmtId="2" fontId="0" fillId="0" borderId="10" xfId="59" applyNumberFormat="1" applyBorder="1" applyAlignment="1">
      <alignment horizontal="center" vertical="center" wrapText="1"/>
      <protection/>
    </xf>
    <xf numFmtId="0" fontId="1" fillId="0" borderId="10" xfId="59" applyFont="1" applyBorder="1">
      <alignment/>
      <protection/>
    </xf>
    <xf numFmtId="0" fontId="1" fillId="0" borderId="10" xfId="59" applyFont="1" applyFill="1" applyBorder="1" applyAlignment="1">
      <alignment horizontal="center" vertical="center" wrapText="1"/>
      <protection/>
    </xf>
    <xf numFmtId="0" fontId="1" fillId="0" borderId="0" xfId="59" applyFont="1">
      <alignment/>
      <protection/>
    </xf>
    <xf numFmtId="2" fontId="1" fillId="0" borderId="10" xfId="59" applyNumberFormat="1" applyFont="1" applyBorder="1" applyAlignment="1">
      <alignment horizontal="center" vertical="center"/>
      <protection/>
    </xf>
    <xf numFmtId="0" fontId="1" fillId="0" borderId="14" xfId="59" applyFont="1" applyBorder="1">
      <alignment/>
      <protection/>
    </xf>
    <xf numFmtId="0" fontId="1" fillId="0" borderId="14" xfId="59" applyFont="1" applyBorder="1" applyAlignment="1">
      <alignment horizontal="center" vertical="center"/>
      <protection/>
    </xf>
    <xf numFmtId="0" fontId="1" fillId="0" borderId="0" xfId="59" applyFont="1" applyBorder="1">
      <alignment/>
      <protection/>
    </xf>
    <xf numFmtId="2" fontId="1" fillId="0" borderId="0" xfId="59" applyNumberFormat="1" applyFont="1" applyBorder="1" applyAlignment="1">
      <alignment horizontal="center" vertical="center"/>
      <protection/>
    </xf>
    <xf numFmtId="2" fontId="1" fillId="0" borderId="0" xfId="0" applyNumberFormat="1" applyFont="1" applyAlignment="1">
      <alignment horizontal="center" vertical="center"/>
    </xf>
    <xf numFmtId="2" fontId="0" fillId="0" borderId="10"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2" fillId="0" borderId="10" xfId="0" applyNumberFormat="1" applyFont="1" applyBorder="1" applyAlignment="1">
      <alignment horizontal="center" vertical="center"/>
    </xf>
    <xf numFmtId="2" fontId="1" fillId="0" borderId="13" xfId="0" applyNumberFormat="1" applyFont="1" applyBorder="1" applyAlignment="1">
      <alignment horizontal="center" vertical="center"/>
    </xf>
    <xf numFmtId="2" fontId="0" fillId="0" borderId="10" xfId="0" applyNumberFormat="1" applyBorder="1" applyAlignment="1">
      <alignment vertical="center" wrapText="1"/>
    </xf>
    <xf numFmtId="2" fontId="1" fillId="0" borderId="10" xfId="0" applyNumberFormat="1" applyFont="1" applyBorder="1" applyAlignment="1">
      <alignment vertical="center" wrapText="1"/>
    </xf>
    <xf numFmtId="1" fontId="9"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 fillId="0" borderId="0" xfId="0" applyFont="1" applyBorder="1" applyAlignment="1">
      <alignment horizontal="center" vertical="top"/>
    </xf>
    <xf numFmtId="179" fontId="0" fillId="0" borderId="0" xfId="0" applyNumberFormat="1" applyAlignment="1">
      <alignment/>
    </xf>
    <xf numFmtId="184" fontId="0" fillId="0" borderId="0" xfId="0" applyNumberFormat="1" applyAlignment="1">
      <alignment/>
    </xf>
    <xf numFmtId="2" fontId="1" fillId="0" borderId="13" xfId="0" applyNumberFormat="1"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4" fillId="0" borderId="10" xfId="0" applyFont="1" applyBorder="1" applyAlignment="1">
      <alignment horizontal="center" vertical="center" wrapText="1"/>
    </xf>
    <xf numFmtId="0" fontId="1" fillId="0" borderId="0" xfId="0" applyFont="1" applyBorder="1" applyAlignment="1">
      <alignment vertical="top" wrapText="1"/>
    </xf>
    <xf numFmtId="0" fontId="4" fillId="0" borderId="10"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1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xf>
    <xf numFmtId="0" fontId="0" fillId="0" borderId="18" xfId="0" applyFill="1" applyBorder="1" applyAlignment="1">
      <alignment/>
    </xf>
    <xf numFmtId="0" fontId="0" fillId="0" borderId="17" xfId="0" applyFill="1" applyBorder="1" applyAlignment="1">
      <alignment/>
    </xf>
    <xf numFmtId="0" fontId="4" fillId="0" borderId="20" xfId="0" applyFont="1" applyBorder="1" applyAlignment="1">
      <alignment horizontal="center" vertical="center" wrapText="1"/>
    </xf>
    <xf numFmtId="2"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2" fontId="36" fillId="0" borderId="11"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2" fontId="36" fillId="0" borderId="10" xfId="0" applyNumberFormat="1" applyFont="1" applyFill="1" applyBorder="1" applyAlignment="1">
      <alignment horizontal="center" vertical="center"/>
    </xf>
    <xf numFmtId="0" fontId="0" fillId="0" borderId="0" xfId="0" applyAlignment="1">
      <alignment horizontal="center" vertical="center"/>
    </xf>
    <xf numFmtId="2" fontId="0" fillId="0" borderId="0" xfId="0" applyNumberFormat="1" applyFont="1" applyFill="1" applyBorder="1" applyAlignment="1">
      <alignment horizontal="left" vertical="center"/>
    </xf>
    <xf numFmtId="2" fontId="0" fillId="0" borderId="10" xfId="0" applyNumberFormat="1" applyFill="1" applyBorder="1" applyAlignment="1">
      <alignment horizontal="center" vertical="center"/>
    </xf>
    <xf numFmtId="0" fontId="0" fillId="0" borderId="10" xfId="0" applyFill="1" applyBorder="1" applyAlignment="1">
      <alignment/>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xf>
    <xf numFmtId="0" fontId="0" fillId="0" borderId="0" xfId="0" applyAlignment="1">
      <alignment vertical="top"/>
    </xf>
    <xf numFmtId="0" fontId="4" fillId="0" borderId="0" xfId="0" applyFont="1" applyAlignment="1">
      <alignment/>
    </xf>
    <xf numFmtId="0" fontId="1" fillId="0" borderId="0" xfId="0" applyFont="1" applyBorder="1" applyAlignment="1">
      <alignment vertical="center" wrapText="1"/>
    </xf>
    <xf numFmtId="0" fontId="1" fillId="0" borderId="0" xfId="0" applyFont="1" applyBorder="1" applyAlignment="1">
      <alignment vertical="center"/>
    </xf>
    <xf numFmtId="0" fontId="35" fillId="0" borderId="0" xfId="0" applyFont="1" applyAlignment="1">
      <alignment horizontal="center"/>
    </xf>
    <xf numFmtId="0" fontId="4" fillId="0" borderId="10"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2"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5" xfId="0" applyFont="1" applyBorder="1" applyAlignment="1">
      <alignment horizontal="center" vertical="center" wrapText="1"/>
    </xf>
    <xf numFmtId="0" fontId="8" fillId="0" borderId="10" xfId="0" applyFont="1" applyFill="1" applyBorder="1" applyAlignment="1">
      <alignment horizontal="center" vertical="center" wrapText="1"/>
    </xf>
    <xf numFmtId="2" fontId="8" fillId="0" borderId="10" xfId="0" applyNumberFormat="1" applyFont="1" applyBorder="1" applyAlignment="1">
      <alignment horizontal="center" vertical="center"/>
    </xf>
    <xf numFmtId="2" fontId="8" fillId="0" borderId="10" xfId="0" applyNumberFormat="1" applyFont="1" applyFill="1" applyBorder="1" applyAlignment="1">
      <alignment horizontal="center" vertical="center"/>
    </xf>
    <xf numFmtId="0" fontId="8" fillId="0" borderId="10" xfId="0" applyFont="1" applyFill="1" applyBorder="1" applyAlignment="1">
      <alignment vertical="center" wrapText="1"/>
    </xf>
    <xf numFmtId="2" fontId="4" fillId="0" borderId="10" xfId="0" applyNumberFormat="1" applyFont="1" applyBorder="1" applyAlignment="1">
      <alignment horizontal="center" vertical="center"/>
    </xf>
    <xf numFmtId="0" fontId="4" fillId="0" borderId="15" xfId="0" applyFont="1" applyBorder="1" applyAlignment="1">
      <alignment horizontal="center" vertical="center" wrapText="1"/>
    </xf>
    <xf numFmtId="2" fontId="4" fillId="0" borderId="10" xfId="0" applyNumberFormat="1" applyFont="1" applyFill="1" applyBorder="1" applyAlignment="1">
      <alignment horizontal="center" vertical="center"/>
    </xf>
    <xf numFmtId="0" fontId="34" fillId="0" borderId="0" xfId="0" applyFont="1" applyFill="1" applyAlignment="1">
      <alignment/>
    </xf>
    <xf numFmtId="0" fontId="1" fillId="0" borderId="0" xfId="0" applyFont="1" applyFill="1" applyAlignment="1">
      <alignment/>
    </xf>
    <xf numFmtId="1" fontId="0" fillId="0" borderId="10" xfId="0" applyNumberFormat="1" applyBorder="1" applyAlignment="1">
      <alignment horizontal="center" vertical="center"/>
    </xf>
    <xf numFmtId="0" fontId="33" fillId="0" borderId="0" xfId="0" applyFont="1" applyBorder="1" applyAlignment="1">
      <alignment horizontal="center" vertical="center" wrapText="1"/>
    </xf>
    <xf numFmtId="0" fontId="2" fillId="0" borderId="20" xfId="0" applyFont="1" applyBorder="1" applyAlignment="1">
      <alignment horizontal="center" vertical="center" wrapText="1"/>
    </xf>
    <xf numFmtId="2" fontId="0" fillId="0" borderId="13" xfId="0" applyNumberForma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top" wrapText="1"/>
    </xf>
    <xf numFmtId="0" fontId="2" fillId="0" borderId="0" xfId="0" applyFont="1" applyFill="1" applyBorder="1" applyAlignment="1">
      <alignment/>
    </xf>
    <xf numFmtId="0" fontId="0" fillId="0" borderId="11" xfId="0" applyFont="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3" xfId="0" applyFont="1" applyBorder="1" applyAlignment="1">
      <alignment horizontal="center" vertical="center"/>
    </xf>
    <xf numFmtId="2" fontId="0" fillId="0" borderId="13" xfId="0" applyNumberFormat="1" applyBorder="1" applyAlignment="1">
      <alignment horizontal="center" vertical="center"/>
    </xf>
    <xf numFmtId="0" fontId="4" fillId="0" borderId="0" xfId="0" applyFont="1" applyBorder="1" applyAlignment="1">
      <alignment vertical="center" wrapText="1"/>
    </xf>
    <xf numFmtId="2" fontId="0" fillId="0" borderId="0" xfId="0" applyNumberFormat="1" applyFill="1" applyBorder="1" applyAlignment="1">
      <alignment horizontal="center" vertical="center"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2" fontId="8" fillId="0" borderId="10" xfId="0" applyNumberFormat="1" applyFont="1" applyBorder="1" applyAlignment="1">
      <alignment horizontal="center" vertical="top" wrapText="1"/>
    </xf>
    <xf numFmtId="0" fontId="8" fillId="0" borderId="10" xfId="0" applyFont="1" applyFill="1" applyBorder="1" applyAlignment="1">
      <alignment vertical="top" wrapText="1"/>
    </xf>
    <xf numFmtId="0" fontId="4" fillId="0" borderId="10" xfId="0" applyFont="1" applyFill="1" applyBorder="1" applyAlignment="1">
      <alignment horizontal="left" vertical="center" wrapText="1"/>
    </xf>
    <xf numFmtId="0" fontId="8" fillId="0" borderId="10" xfId="0" applyFont="1" applyBorder="1" applyAlignment="1">
      <alignment vertical="center"/>
    </xf>
    <xf numFmtId="0" fontId="8" fillId="0" borderId="0" xfId="0" applyFont="1" applyBorder="1" applyAlignment="1">
      <alignment vertical="center" wrapText="1"/>
    </xf>
    <xf numFmtId="0" fontId="12" fillId="0" borderId="16" xfId="0" applyFont="1" applyBorder="1" applyAlignment="1">
      <alignment/>
    </xf>
    <xf numFmtId="0" fontId="9" fillId="0" borderId="0" xfId="0" applyFont="1" applyFill="1" applyBorder="1" applyAlignment="1">
      <alignment vertical="center" wrapText="1"/>
    </xf>
    <xf numFmtId="0" fontId="9" fillId="0" borderId="16" xfId="0" applyFont="1" applyFill="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wrapText="1"/>
    </xf>
    <xf numFmtId="0" fontId="42" fillId="0" borderId="0" xfId="0" applyFont="1" applyAlignment="1">
      <alignment/>
    </xf>
    <xf numFmtId="0" fontId="0" fillId="0" borderId="0" xfId="0" applyBorder="1" applyAlignment="1">
      <alignment/>
    </xf>
    <xf numFmtId="0" fontId="3" fillId="0" borderId="14" xfId="0" applyFont="1" applyFill="1" applyBorder="1" applyAlignment="1">
      <alignment vertical="center" wrapText="1"/>
    </xf>
    <xf numFmtId="0" fontId="0" fillId="0" borderId="16" xfId="0" applyFill="1" applyBorder="1" applyAlignment="1">
      <alignment vertical="center" wrapText="1"/>
    </xf>
    <xf numFmtId="0" fontId="1" fillId="0" borderId="17" xfId="0" applyFont="1" applyFill="1" applyBorder="1" applyAlignment="1">
      <alignment vertical="top" wrapText="1"/>
    </xf>
    <xf numFmtId="0" fontId="0" fillId="0" borderId="10" xfId="0"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horizontal="center" vertical="center" wrapText="1"/>
    </xf>
    <xf numFmtId="2" fontId="0" fillId="0" borderId="10" xfId="0" applyNumberFormat="1" applyFill="1" applyBorder="1" applyAlignment="1">
      <alignment horizontal="center" vertical="center" wrapText="1"/>
    </xf>
    <xf numFmtId="0" fontId="0" fillId="0" borderId="10" xfId="0" applyFill="1"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0" fillId="0" borderId="10" xfId="0" applyFill="1" applyBorder="1" applyAlignment="1">
      <alignment horizontal="center" vertical="top"/>
    </xf>
    <xf numFmtId="0" fontId="1" fillId="0" borderId="10" xfId="0" applyFont="1" applyFill="1" applyBorder="1" applyAlignment="1">
      <alignment/>
    </xf>
    <xf numFmtId="0" fontId="0" fillId="0" borderId="0" xfId="0" applyFill="1" applyBorder="1" applyAlignment="1">
      <alignment/>
    </xf>
    <xf numFmtId="0" fontId="4" fillId="0" borderId="20" xfId="0" applyFont="1" applyFill="1" applyBorder="1" applyAlignment="1">
      <alignment horizontal="center" vertical="center" wrapText="1"/>
    </xf>
    <xf numFmtId="0" fontId="1" fillId="0" borderId="15" xfId="0" applyFont="1" applyFill="1" applyBorder="1" applyAlignment="1">
      <alignment vertical="top" wrapText="1"/>
    </xf>
    <xf numFmtId="0" fontId="0" fillId="0" borderId="0" xfId="0" applyFill="1" applyBorder="1" applyAlignment="1">
      <alignment vertical="top" wrapText="1"/>
    </xf>
    <xf numFmtId="0" fontId="0" fillId="0" borderId="10" xfId="0" applyFill="1" applyBorder="1" applyAlignment="1">
      <alignment vertical="center" wrapText="1"/>
    </xf>
    <xf numFmtId="1" fontId="0" fillId="0" borderId="10" xfId="0" applyNumberFormat="1" applyFill="1" applyBorder="1" applyAlignment="1">
      <alignment horizontal="center" vertical="center" wrapText="1"/>
    </xf>
    <xf numFmtId="2" fontId="0" fillId="0" borderId="0" xfId="0" applyNumberFormat="1" applyFill="1" applyAlignment="1">
      <alignment/>
    </xf>
    <xf numFmtId="0" fontId="1" fillId="0" borderId="16" xfId="0" applyFont="1" applyFill="1" applyBorder="1" applyAlignment="1">
      <alignment horizontal="center" vertical="top" wrapText="1"/>
    </xf>
    <xf numFmtId="0" fontId="0" fillId="0" borderId="10" xfId="0" applyFill="1" applyBorder="1" applyAlignment="1">
      <alignment vertical="center"/>
    </xf>
    <xf numFmtId="0" fontId="0" fillId="0" borderId="10" xfId="0" applyFill="1" applyBorder="1" applyAlignment="1">
      <alignment vertical="center"/>
    </xf>
    <xf numFmtId="2" fontId="0" fillId="0" borderId="10"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vertical="top" wrapText="1"/>
    </xf>
    <xf numFmtId="2" fontId="0" fillId="0" borderId="0" xfId="0" applyNumberFormat="1" applyFont="1" applyFill="1" applyAlignment="1">
      <alignment/>
    </xf>
    <xf numFmtId="0" fontId="0" fillId="0" borderId="10" xfId="0" applyFont="1" applyFill="1" applyBorder="1" applyAlignment="1">
      <alignment horizontal="center" vertical="center"/>
    </xf>
    <xf numFmtId="0" fontId="0" fillId="0" borderId="16" xfId="0" applyFill="1" applyBorder="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top"/>
    </xf>
    <xf numFmtId="0" fontId="33" fillId="0" borderId="0" xfId="0" applyFont="1" applyBorder="1" applyAlignment="1">
      <alignment vertical="center" wrapText="1"/>
    </xf>
    <xf numFmtId="2" fontId="4" fillId="0" borderId="10" xfId="0" applyNumberFormat="1"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vertical="top"/>
    </xf>
    <xf numFmtId="2" fontId="0" fillId="0" borderId="10" xfId="0" applyNumberFormat="1" applyFont="1" applyBorder="1" applyAlignment="1">
      <alignment horizontal="center"/>
    </xf>
    <xf numFmtId="0" fontId="0" fillId="0" borderId="14" xfId="0" applyBorder="1" applyAlignment="1">
      <alignment vertical="center" wrapText="1"/>
    </xf>
    <xf numFmtId="0" fontId="0" fillId="0" borderId="14" xfId="0" applyBorder="1" applyAlignment="1">
      <alignment/>
    </xf>
    <xf numFmtId="0" fontId="42" fillId="0" borderId="0" xfId="0" applyFont="1" applyBorder="1" applyAlignment="1">
      <alignment/>
    </xf>
    <xf numFmtId="0" fontId="0" fillId="0" borderId="14" xfId="59" applyBorder="1" applyAlignment="1">
      <alignment vertical="center" wrapText="1"/>
      <protection/>
    </xf>
    <xf numFmtId="0" fontId="0" fillId="0" borderId="0" xfId="0" applyFont="1" applyFill="1" applyAlignment="1">
      <alignment vertical="top" wrapText="1"/>
    </xf>
    <xf numFmtId="2" fontId="2" fillId="0" borderId="10" xfId="0" applyNumberFormat="1" applyFont="1" applyBorder="1" applyAlignment="1">
      <alignment horizontal="center" vertical="center"/>
    </xf>
    <xf numFmtId="0" fontId="0" fillId="0" borderId="0" xfId="0" applyFont="1" applyAlignment="1">
      <alignment/>
    </xf>
    <xf numFmtId="0" fontId="0" fillId="0" borderId="14" xfId="0" applyBorder="1" applyAlignment="1">
      <alignment vertical="top" wrapText="1"/>
    </xf>
    <xf numFmtId="0" fontId="1" fillId="0" borderId="17" xfId="0" applyFont="1" applyBorder="1" applyAlignment="1">
      <alignment vertical="center" wrapText="1"/>
    </xf>
    <xf numFmtId="0" fontId="35" fillId="0" borderId="0" xfId="0" applyFont="1" applyBorder="1" applyAlignment="1">
      <alignment vertical="center" wrapText="1"/>
    </xf>
    <xf numFmtId="0" fontId="0" fillId="0" borderId="21" xfId="0" applyBorder="1" applyAlignment="1">
      <alignment vertical="top" wrapText="1"/>
    </xf>
    <xf numFmtId="0" fontId="0" fillId="0" borderId="17" xfId="0" applyBorder="1" applyAlignment="1">
      <alignment/>
    </xf>
    <xf numFmtId="0" fontId="0" fillId="0" borderId="18" xfId="0" applyBorder="1" applyAlignment="1">
      <alignment/>
    </xf>
    <xf numFmtId="0" fontId="1" fillId="0" borderId="0" xfId="0" applyFont="1" applyBorder="1" applyAlignment="1">
      <alignment/>
    </xf>
    <xf numFmtId="0" fontId="1" fillId="0" borderId="13" xfId="59" applyFont="1" applyFill="1" applyBorder="1" applyAlignment="1">
      <alignment horizontal="center" vertical="center" wrapText="1"/>
      <protection/>
    </xf>
    <xf numFmtId="0" fontId="1" fillId="0" borderId="13" xfId="59" applyFont="1" applyBorder="1">
      <alignment/>
      <protection/>
    </xf>
    <xf numFmtId="0" fontId="4" fillId="0" borderId="0" xfId="0" applyFont="1" applyBorder="1" applyAlignment="1">
      <alignment vertical="top" wrapText="1"/>
    </xf>
    <xf numFmtId="0" fontId="0" fillId="0" borderId="16" xfId="0" applyBorder="1" applyAlignment="1">
      <alignment vertical="top" wrapText="1"/>
    </xf>
    <xf numFmtId="0" fontId="0" fillId="0" borderId="16" xfId="0" applyBorder="1" applyAlignment="1">
      <alignment wrapText="1"/>
    </xf>
    <xf numFmtId="0" fontId="0" fillId="0" borderId="22" xfId="0" applyBorder="1" applyAlignment="1">
      <alignment wrapText="1"/>
    </xf>
    <xf numFmtId="0" fontId="41" fillId="0" borderId="0" xfId="0" applyFont="1" applyBorder="1" applyAlignment="1">
      <alignment vertical="center" wrapText="1"/>
    </xf>
    <xf numFmtId="0" fontId="1" fillId="0" borderId="12" xfId="0" applyFont="1" applyFill="1" applyBorder="1" applyAlignment="1">
      <alignment horizontal="center" vertical="top" wrapText="1"/>
    </xf>
    <xf numFmtId="0" fontId="1" fillId="0" borderId="11" xfId="0" applyFont="1" applyFill="1" applyBorder="1" applyAlignment="1">
      <alignment horizontal="center" vertical="top" wrapText="1"/>
    </xf>
    <xf numFmtId="2" fontId="0" fillId="0" borderId="13"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0" fontId="0" fillId="0" borderId="13" xfId="0" applyFont="1" applyFill="1" applyBorder="1" applyAlignment="1">
      <alignment horizontal="center" vertical="top"/>
    </xf>
    <xf numFmtId="0" fontId="0" fillId="0" borderId="12" xfId="0" applyFont="1" applyFill="1" applyBorder="1" applyAlignment="1">
      <alignment horizontal="center" vertical="top"/>
    </xf>
    <xf numFmtId="0" fontId="0" fillId="0" borderId="11" xfId="0" applyFont="1" applyFill="1" applyBorder="1" applyAlignment="1">
      <alignment horizontal="center" vertical="top"/>
    </xf>
    <xf numFmtId="0" fontId="0" fillId="0" borderId="21" xfId="0" applyFill="1" applyBorder="1" applyAlignment="1">
      <alignment horizontal="left" vertical="top" wrapText="1"/>
    </xf>
    <xf numFmtId="0" fontId="35"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xf>
    <xf numFmtId="0" fontId="0" fillId="0" borderId="0" xfId="0" applyFill="1" applyAlignment="1">
      <alignment horizontal="left" vertical="center" wrapText="1"/>
    </xf>
    <xf numFmtId="0" fontId="1" fillId="0" borderId="13"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33" fillId="0" borderId="20" xfId="0" applyFont="1" applyBorder="1" applyAlignment="1">
      <alignment horizontal="center" vertical="center" wrapText="1"/>
    </xf>
    <xf numFmtId="0" fontId="42" fillId="0" borderId="0" xfId="0" applyFont="1" applyBorder="1" applyAlignment="1">
      <alignment vertical="center" wrapText="1"/>
    </xf>
    <xf numFmtId="0" fontId="42" fillId="0" borderId="0" xfId="0" applyFont="1" applyBorder="1" applyAlignment="1">
      <alignment wrapText="1"/>
    </xf>
    <xf numFmtId="0" fontId="42"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0" fillId="0" borderId="10" xfId="0" applyBorder="1" applyAlignment="1">
      <alignment vertical="top" wrapText="1"/>
    </xf>
    <xf numFmtId="0" fontId="0" fillId="0" borderId="0" xfId="0" applyFill="1" applyBorder="1" applyAlignment="1">
      <alignment vertical="center" wrapText="1"/>
    </xf>
    <xf numFmtId="0" fontId="0" fillId="0" borderId="0" xfId="0" applyFill="1" applyBorder="1" applyAlignment="1">
      <alignment wrapText="1"/>
    </xf>
    <xf numFmtId="0" fontId="35" fillId="0" borderId="16" xfId="0" applyFont="1" applyFill="1" applyBorder="1" applyAlignment="1">
      <alignment horizontal="center" vertical="center" wrapText="1"/>
    </xf>
    <xf numFmtId="0" fontId="35"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ill="1"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2" fillId="0" borderId="24"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20" xfId="0" applyFont="1" applyBorder="1" applyAlignment="1">
      <alignment vertical="top" wrapText="1"/>
    </xf>
    <xf numFmtId="0" fontId="2" fillId="0" borderId="0" xfId="0" applyFont="1" applyBorder="1" applyAlignment="1">
      <alignment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7" xfId="0" applyFont="1" applyFill="1" applyBorder="1" applyAlignment="1">
      <alignment vertical="top" wrapText="1"/>
    </xf>
    <xf numFmtId="0" fontId="0" fillId="0" borderId="18" xfId="0" applyFill="1" applyBorder="1" applyAlignment="1">
      <alignment vertical="top" wrapText="1"/>
    </xf>
    <xf numFmtId="0" fontId="0" fillId="0" borderId="18" xfId="0" applyFill="1" applyBorder="1" applyAlignment="1">
      <alignment horizontal="center" vertical="top" wrapText="1"/>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2" fontId="0" fillId="0" borderId="13"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2" fontId="0" fillId="0" borderId="11" xfId="0" applyNumberFormat="1" applyFill="1" applyBorder="1" applyAlignment="1">
      <alignment horizontal="center" vertical="center" wrapText="1"/>
    </xf>
    <xf numFmtId="0" fontId="0" fillId="0" borderId="0" xfId="0" applyFill="1" applyBorder="1" applyAlignment="1">
      <alignment horizontal="left" vertical="top" wrapText="1"/>
    </xf>
    <xf numFmtId="0" fontId="1" fillId="0" borderId="16"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41" fillId="0" borderId="14" xfId="0" applyFont="1" applyFill="1" applyBorder="1" applyAlignment="1">
      <alignment vertical="center" wrapText="1"/>
    </xf>
    <xf numFmtId="0" fontId="42" fillId="0" borderId="19" xfId="0" applyFont="1" applyFill="1" applyBorder="1" applyAlignment="1">
      <alignment vertical="center" wrapText="1"/>
    </xf>
    <xf numFmtId="0" fontId="35" fillId="0" borderId="25" xfId="0" applyFont="1" applyFill="1" applyBorder="1" applyAlignment="1">
      <alignment horizontal="center" vertical="center" wrapText="1"/>
    </xf>
    <xf numFmtId="0" fontId="42" fillId="0" borderId="16" xfId="0" applyFont="1" applyFill="1" applyBorder="1" applyAlignment="1">
      <alignment vertical="center" wrapText="1"/>
    </xf>
    <xf numFmtId="0" fontId="42" fillId="0" borderId="0" xfId="0" applyFont="1" applyFill="1" applyBorder="1" applyAlignment="1">
      <alignment vertical="center" wrapText="1"/>
    </xf>
    <xf numFmtId="0" fontId="33"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0" fillId="0" borderId="13" xfId="0" applyFont="1" applyBorder="1" applyAlignment="1">
      <alignment horizontal="center" vertical="top"/>
    </xf>
    <xf numFmtId="0" fontId="0" fillId="0" borderId="12" xfId="0" applyFont="1" applyBorder="1" applyAlignment="1">
      <alignment horizontal="center" vertical="top"/>
    </xf>
    <xf numFmtId="0" fontId="0" fillId="0" borderId="11" xfId="0" applyFont="1" applyBorder="1" applyAlignment="1">
      <alignment horizontal="center" vertical="top"/>
    </xf>
    <xf numFmtId="0" fontId="0" fillId="0" borderId="21" xfId="0" applyBorder="1" applyAlignment="1">
      <alignment horizontal="left" vertical="top" wrapText="1"/>
    </xf>
    <xf numFmtId="2" fontId="0" fillId="0" borderId="13" xfId="0" applyNumberFormat="1" applyFont="1" applyBorder="1" applyAlignment="1">
      <alignment horizontal="center" vertical="center"/>
    </xf>
    <xf numFmtId="2" fontId="0" fillId="0" borderId="12" xfId="0" applyNumberFormat="1" applyFont="1" applyBorder="1" applyAlignment="1">
      <alignment horizontal="center" vertical="center"/>
    </xf>
    <xf numFmtId="2" fontId="0" fillId="0" borderId="11"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33" fillId="0" borderId="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0" xfId="0" applyFont="1" applyFill="1" applyAlignment="1">
      <alignment horizontal="left" vertical="top" wrapText="1"/>
    </xf>
    <xf numFmtId="0" fontId="1" fillId="0" borderId="17" xfId="0" applyFont="1" applyBorder="1" applyAlignment="1">
      <alignment horizontal="center" vertical="center"/>
    </xf>
    <xf numFmtId="0" fontId="41" fillId="0" borderId="0" xfId="0" applyFont="1" applyBorder="1" applyAlignment="1">
      <alignment vertical="center" wrapText="1"/>
    </xf>
    <xf numFmtId="0" fontId="35" fillId="0" borderId="0" xfId="0" applyFont="1" applyBorder="1" applyAlignment="1">
      <alignment horizontal="center" vertical="top" wrapText="1"/>
    </xf>
    <xf numFmtId="0" fontId="1" fillId="0" borderId="0" xfId="0" applyFont="1" applyAlignment="1">
      <alignment horizontal="left" vertical="top"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11" xfId="0" applyFont="1" applyBorder="1" applyAlignment="1">
      <alignment horizontal="center" vertical="top" wrapTex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23" xfId="0" applyFont="1" applyBorder="1" applyAlignment="1">
      <alignment horizontal="center" vertical="center" wrapText="1"/>
    </xf>
    <xf numFmtId="0" fontId="14" fillId="0" borderId="14" xfId="0" applyFont="1" applyBorder="1" applyAlignment="1">
      <alignment vertical="center" wrapText="1"/>
    </xf>
    <xf numFmtId="0" fontId="12" fillId="0" borderId="25" xfId="0" applyFont="1" applyBorder="1" applyAlignment="1">
      <alignment horizontal="center" vertical="top" wrapText="1"/>
    </xf>
    <xf numFmtId="0" fontId="14" fillId="0" borderId="16" xfId="0" applyFont="1" applyBorder="1" applyAlignment="1">
      <alignment vertical="top" wrapText="1"/>
    </xf>
    <xf numFmtId="0" fontId="14" fillId="0" borderId="0" xfId="0" applyFont="1" applyBorder="1" applyAlignment="1">
      <alignment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0" xfId="0" applyFont="1" applyFill="1" applyAlignment="1">
      <alignment horizontal="left" vertical="top"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6" xfId="0" applyFont="1" applyBorder="1" applyAlignment="1">
      <alignment horizontal="center" vertical="center" wrapText="1"/>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33" fillId="0" borderId="23" xfId="0" applyFont="1" applyBorder="1" applyAlignment="1">
      <alignment horizontal="center" vertical="center" wrapText="1"/>
    </xf>
    <xf numFmtId="0" fontId="41" fillId="0" borderId="14" xfId="0" applyFont="1" applyBorder="1" applyAlignment="1">
      <alignment vertical="center" wrapText="1"/>
    </xf>
    <xf numFmtId="0" fontId="42" fillId="0" borderId="14" xfId="0" applyFont="1" applyBorder="1" applyAlignment="1">
      <alignment vertical="center" wrapText="1"/>
    </xf>
    <xf numFmtId="0" fontId="42" fillId="0" borderId="19" xfId="0" applyFont="1" applyBorder="1" applyAlignment="1">
      <alignment vertical="center" wrapText="1"/>
    </xf>
    <xf numFmtId="0" fontId="4" fillId="0" borderId="25" xfId="0" applyFont="1" applyBorder="1" applyAlignment="1">
      <alignment horizontal="center"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1" fillId="0" borderId="17" xfId="0" applyFont="1" applyBorder="1" applyAlignment="1">
      <alignment horizontal="center" vertical="top" wrapText="1"/>
    </xf>
    <xf numFmtId="0" fontId="1" fillId="0" borderId="25" xfId="0" applyFont="1" applyBorder="1" applyAlignment="1">
      <alignment horizontal="center" vertical="top" wrapText="1"/>
    </xf>
    <xf numFmtId="0" fontId="1" fillId="0" borderId="16" xfId="0" applyFont="1" applyBorder="1" applyAlignment="1">
      <alignment horizontal="center" vertical="top" wrapText="1"/>
    </xf>
    <xf numFmtId="0" fontId="1" fillId="0" borderId="22" xfId="0" applyFont="1" applyBorder="1" applyAlignment="1">
      <alignment horizontal="center" vertical="top" wrapText="1"/>
    </xf>
    <xf numFmtId="2" fontId="0" fillId="0" borderId="10" xfId="0" applyNumberFormat="1" applyBorder="1" applyAlignment="1">
      <alignment horizontal="center" vertical="center" wrapText="1"/>
    </xf>
    <xf numFmtId="0" fontId="37" fillId="0" borderId="15" xfId="0" applyFont="1" applyBorder="1" applyAlignment="1">
      <alignment horizontal="center" vertical="center" wrapText="1"/>
    </xf>
    <xf numFmtId="0" fontId="37" fillId="0" borderId="17" xfId="0" applyFont="1" applyBorder="1" applyAlignment="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2" fontId="0" fillId="0" borderId="11" xfId="0" applyNumberFormat="1" applyBorder="1" applyAlignment="1">
      <alignment horizontal="center" vertical="center" wrapText="1"/>
    </xf>
    <xf numFmtId="0" fontId="38" fillId="0" borderId="10" xfId="0" applyFont="1" applyBorder="1" applyAlignment="1">
      <alignment horizontal="center" vertical="center" wrapText="1"/>
    </xf>
    <xf numFmtId="0" fontId="39" fillId="24" borderId="16" xfId="0" applyFont="1" applyFill="1" applyBorder="1" applyAlignment="1">
      <alignment horizontal="center" vertical="center"/>
    </xf>
    <xf numFmtId="0" fontId="2" fillId="0" borderId="20" xfId="0" applyFont="1" applyBorder="1" applyAlignment="1">
      <alignment horizontal="center" vertical="center" wrapText="1"/>
    </xf>
    <xf numFmtId="0" fontId="37" fillId="0" borderId="10"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top" wrapText="1"/>
    </xf>
    <xf numFmtId="0" fontId="1" fillId="0" borderId="10" xfId="0" applyFont="1" applyBorder="1" applyAlignment="1">
      <alignment horizontal="center" wrapText="1"/>
    </xf>
    <xf numFmtId="0" fontId="1" fillId="0" borderId="14" xfId="0" applyFont="1" applyBorder="1" applyAlignment="1">
      <alignment horizontal="center" vertical="top" wrapText="1"/>
    </xf>
    <xf numFmtId="0" fontId="0" fillId="0" borderId="19" xfId="0" applyBorder="1" applyAlignment="1">
      <alignment horizontal="center" vertical="top" wrapText="1"/>
    </xf>
    <xf numFmtId="0" fontId="2" fillId="0" borderId="23" xfId="0" applyFont="1" applyBorder="1" applyAlignment="1">
      <alignment horizontal="center" vertical="center" wrapText="1"/>
    </xf>
    <xf numFmtId="0" fontId="3" fillId="0" borderId="14" xfId="0" applyFont="1" applyBorder="1" applyAlignment="1">
      <alignment vertical="center" wrapText="1"/>
    </xf>
    <xf numFmtId="0" fontId="0" fillId="0" borderId="14" xfId="0" applyBorder="1" applyAlignment="1">
      <alignment/>
    </xf>
    <xf numFmtId="0" fontId="0" fillId="0" borderId="19" xfId="0" applyBorder="1" applyAlignment="1">
      <alignment/>
    </xf>
    <xf numFmtId="0" fontId="0" fillId="0" borderId="16" xfId="0" applyBorder="1" applyAlignment="1">
      <alignment/>
    </xf>
    <xf numFmtId="0" fontId="0" fillId="0" borderId="22" xfId="0" applyBorder="1" applyAlignment="1">
      <alignment/>
    </xf>
    <xf numFmtId="0" fontId="0" fillId="0" borderId="11" xfId="0" applyBorder="1" applyAlignment="1">
      <alignment vertical="center"/>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0" xfId="0" applyFont="1" applyBorder="1" applyAlignment="1">
      <alignment vertical="center" wrapText="1"/>
    </xf>
    <xf numFmtId="0" fontId="0" fillId="0" borderId="12" xfId="0" applyBorder="1" applyAlignment="1">
      <alignment/>
    </xf>
    <xf numFmtId="0" fontId="0" fillId="0" borderId="11" xfId="0" applyBorder="1" applyAlignment="1">
      <alignment/>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42" fillId="0" borderId="0" xfId="0" applyFont="1" applyBorder="1" applyAlignment="1">
      <alignment/>
    </xf>
    <xf numFmtId="0" fontId="1" fillId="0" borderId="12" xfId="0" applyFont="1" applyBorder="1" applyAlignment="1">
      <alignment horizontal="center" vertical="top" wrapText="1"/>
    </xf>
    <xf numFmtId="0" fontId="42" fillId="0" borderId="16" xfId="0" applyFont="1" applyBorder="1" applyAlignment="1">
      <alignment vertical="center" wrapText="1"/>
    </xf>
    <xf numFmtId="0" fontId="42" fillId="0" borderId="22" xfId="0" applyFont="1" applyBorder="1" applyAlignment="1">
      <alignment vertical="center" wrapText="1"/>
    </xf>
    <xf numFmtId="0" fontId="0" fillId="0" borderId="0" xfId="0" applyBorder="1" applyAlignment="1">
      <alignment horizontal="left" vertical="center" wrapText="1"/>
    </xf>
    <xf numFmtId="0" fontId="0" fillId="0" borderId="19" xfId="0" applyBorder="1" applyAlignment="1">
      <alignment vertical="center" wrapText="1"/>
    </xf>
    <xf numFmtId="0" fontId="1" fillId="0" borderId="12" xfId="0" applyFont="1" applyBorder="1" applyAlignment="1">
      <alignment horizontal="center" vertical="center"/>
    </xf>
    <xf numFmtId="2" fontId="0" fillId="0" borderId="13" xfId="0" applyNumberFormat="1" applyBorder="1" applyAlignment="1">
      <alignment horizontal="right" vertical="center" wrapText="1"/>
    </xf>
    <xf numFmtId="2" fontId="0" fillId="0" borderId="12" xfId="0" applyNumberFormat="1" applyBorder="1" applyAlignment="1">
      <alignment horizontal="right" vertical="center" wrapText="1"/>
    </xf>
    <xf numFmtId="2" fontId="0" fillId="0" borderId="11" xfId="0" applyNumberFormat="1" applyBorder="1" applyAlignment="1">
      <alignment horizontal="right" vertical="center" wrapText="1"/>
    </xf>
    <xf numFmtId="0" fontId="0" fillId="0" borderId="0" xfId="0" applyAlignment="1">
      <alignment horizontal="left" vertical="center" wrapText="1"/>
    </xf>
    <xf numFmtId="0" fontId="0" fillId="0" borderId="10" xfId="0" applyBorder="1" applyAlignment="1">
      <alignment wrapText="1"/>
    </xf>
    <xf numFmtId="0" fontId="0" fillId="0" borderId="10" xfId="0" applyBorder="1" applyAlignment="1">
      <alignment horizontal="center" wrapText="1"/>
    </xf>
    <xf numFmtId="0" fontId="4" fillId="0" borderId="16" xfId="0" applyFont="1" applyBorder="1" applyAlignment="1">
      <alignment horizontal="center" vertical="center" wrapText="1"/>
    </xf>
    <xf numFmtId="0" fontId="1" fillId="0" borderId="23" xfId="0" applyFont="1" applyBorder="1" applyAlignment="1">
      <alignment horizontal="center" vertical="top" wrapText="1"/>
    </xf>
    <xf numFmtId="0" fontId="1" fillId="0" borderId="19" xfId="0" applyFont="1" applyBorder="1" applyAlignment="1">
      <alignment horizontal="center" vertical="top" wrapText="1"/>
    </xf>
    <xf numFmtId="0" fontId="0" fillId="0" borderId="0" xfId="59" applyBorder="1" applyAlignment="1">
      <alignment horizontal="left" vertical="center" wrapText="1"/>
      <protection/>
    </xf>
    <xf numFmtId="0" fontId="1" fillId="0" borderId="15" xfId="59" applyFont="1" applyBorder="1" applyAlignment="1">
      <alignment horizontal="center" vertical="top" wrapText="1"/>
      <protection/>
    </xf>
    <xf numFmtId="0" fontId="1" fillId="0" borderId="17" xfId="59" applyFont="1" applyBorder="1" applyAlignment="1">
      <alignment horizontal="center" vertical="top" wrapText="1"/>
      <protection/>
    </xf>
    <xf numFmtId="0" fontId="1" fillId="0" borderId="16" xfId="59" applyFont="1" applyBorder="1" applyAlignment="1">
      <alignment horizontal="center" vertical="center" wrapText="1"/>
      <protection/>
    </xf>
    <xf numFmtId="0" fontId="2" fillId="0" borderId="23" xfId="59" applyFont="1" applyBorder="1" applyAlignment="1">
      <alignment horizontal="center" vertical="center" wrapText="1"/>
      <protection/>
    </xf>
    <xf numFmtId="0" fontId="3" fillId="0" borderId="14" xfId="59" applyFont="1" applyBorder="1" applyAlignment="1">
      <alignment vertical="center" wrapText="1"/>
      <protection/>
    </xf>
    <xf numFmtId="0" fontId="4" fillId="0" borderId="25" xfId="59" applyFont="1" applyBorder="1" applyAlignment="1">
      <alignment horizontal="center" vertical="center" wrapText="1"/>
      <protection/>
    </xf>
    <xf numFmtId="0" fontId="0" fillId="0" borderId="16" xfId="59" applyBorder="1" applyAlignment="1">
      <alignment vertical="center" wrapText="1"/>
      <protection/>
    </xf>
    <xf numFmtId="0" fontId="1" fillId="0" borderId="13" xfId="59" applyFont="1" applyBorder="1" applyAlignment="1">
      <alignment horizontal="center" vertical="center" wrapText="1"/>
      <protection/>
    </xf>
    <xf numFmtId="0" fontId="1" fillId="0" borderId="11" xfId="59" applyFont="1" applyBorder="1" applyAlignment="1">
      <alignment horizontal="center" vertical="center" wrapText="1"/>
      <protection/>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3"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13" fillId="0" borderId="0" xfId="0" applyFont="1" applyFill="1" applyBorder="1" applyAlignment="1">
      <alignment horizontal="center" vertical="top"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3" fillId="0" borderId="0" xfId="0" applyFont="1" applyAlignment="1">
      <alignment horizontal="center"/>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2" fillId="0" borderId="10" xfId="0" applyFont="1" applyBorder="1" applyAlignment="1">
      <alignment horizont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0" fillId="0" borderId="20" xfId="0" applyBorder="1" applyAlignment="1">
      <alignment horizontal="left" vertical="top" wrapText="1"/>
    </xf>
    <xf numFmtId="0" fontId="35" fillId="0" borderId="20" xfId="0" applyFont="1" applyBorder="1" applyAlignment="1">
      <alignment horizontal="center"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4" xfId="58"/>
    <cellStyle name="Normal 2" xfId="59"/>
    <cellStyle name="Normal 2 2" xfId="60"/>
    <cellStyle name="Normal 2 2 2 3" xfId="61"/>
    <cellStyle name="Normal 2 2 3" xfId="62"/>
    <cellStyle name="Normal 2 2 3 3" xfId="63"/>
    <cellStyle name="Normal 21" xfId="64"/>
    <cellStyle name="Normal 3" xfId="65"/>
    <cellStyle name="Normal 3 2" xfId="66"/>
    <cellStyle name="Normal 3 4" xfId="67"/>
    <cellStyle name="Normal 3 4 2" xfId="68"/>
    <cellStyle name="Normal 4" xfId="69"/>
    <cellStyle name="Normal 5" xfId="70"/>
    <cellStyle name="Normal 6"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114300</xdr:rowOff>
    </xdr:from>
    <xdr:to>
      <xdr:col>6</xdr:col>
      <xdr:colOff>0</xdr:colOff>
      <xdr:row>8</xdr:row>
      <xdr:rowOff>152400</xdr:rowOff>
    </xdr:to>
    <xdr:sp>
      <xdr:nvSpPr>
        <xdr:cNvPr id="1" name="AutoShape 2"/>
        <xdr:cNvSpPr>
          <a:spLocks/>
        </xdr:cNvSpPr>
      </xdr:nvSpPr>
      <xdr:spPr>
        <a:xfrm>
          <a:off x="3600450" y="1905000"/>
          <a:ext cx="0" cy="3619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xdr:row>
      <xdr:rowOff>114300</xdr:rowOff>
    </xdr:from>
    <xdr:to>
      <xdr:col>6</xdr:col>
      <xdr:colOff>0</xdr:colOff>
      <xdr:row>8</xdr:row>
      <xdr:rowOff>152400</xdr:rowOff>
    </xdr:to>
    <xdr:sp>
      <xdr:nvSpPr>
        <xdr:cNvPr id="2" name="AutoShape 4"/>
        <xdr:cNvSpPr>
          <a:spLocks/>
        </xdr:cNvSpPr>
      </xdr:nvSpPr>
      <xdr:spPr>
        <a:xfrm>
          <a:off x="3600450" y="1905000"/>
          <a:ext cx="0" cy="3619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114300</xdr:rowOff>
    </xdr:from>
    <xdr:to>
      <xdr:col>6</xdr:col>
      <xdr:colOff>0</xdr:colOff>
      <xdr:row>9</xdr:row>
      <xdr:rowOff>152400</xdr:rowOff>
    </xdr:to>
    <xdr:sp>
      <xdr:nvSpPr>
        <xdr:cNvPr id="1" name="AutoShape 2"/>
        <xdr:cNvSpPr>
          <a:spLocks/>
        </xdr:cNvSpPr>
      </xdr:nvSpPr>
      <xdr:spPr>
        <a:xfrm>
          <a:off x="4886325" y="1676400"/>
          <a:ext cx="0" cy="3619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7</xdr:row>
      <xdr:rowOff>114300</xdr:rowOff>
    </xdr:from>
    <xdr:to>
      <xdr:col>6</xdr:col>
      <xdr:colOff>0</xdr:colOff>
      <xdr:row>9</xdr:row>
      <xdr:rowOff>152400</xdr:rowOff>
    </xdr:to>
    <xdr:sp>
      <xdr:nvSpPr>
        <xdr:cNvPr id="2" name="AutoShape 4"/>
        <xdr:cNvSpPr>
          <a:spLocks/>
        </xdr:cNvSpPr>
      </xdr:nvSpPr>
      <xdr:spPr>
        <a:xfrm>
          <a:off x="4886325" y="1676400"/>
          <a:ext cx="0" cy="3619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3"/>
  </sheetPr>
  <dimension ref="B2:Q42"/>
  <sheetViews>
    <sheetView zoomScalePageLayoutView="0" workbookViewId="0" topLeftCell="A3">
      <pane xSplit="3" ySplit="6" topLeftCell="D15" activePane="bottomRight" state="frozen"/>
      <selection pane="topLeft" activeCell="A3" sqref="A3"/>
      <selection pane="topRight" activeCell="D3" sqref="D3"/>
      <selection pane="bottomLeft" activeCell="A9" sqref="A9"/>
      <selection pane="bottomRight" activeCell="V17" sqref="V17"/>
    </sheetView>
  </sheetViews>
  <sheetFormatPr defaultColWidth="9.140625" defaultRowHeight="12.75"/>
  <cols>
    <col min="1" max="1" width="2.57421875" style="66" customWidth="1"/>
    <col min="2" max="2" width="4.421875" style="66" customWidth="1"/>
    <col min="3" max="3" width="56.8515625" style="66" customWidth="1"/>
    <col min="4" max="4" width="5.8515625" style="66" customWidth="1"/>
    <col min="5" max="5" width="6.00390625" style="66" customWidth="1"/>
    <col min="6" max="7" width="9.8515625" style="66" hidden="1" customWidth="1"/>
    <col min="8" max="8" width="9.8515625" style="66" customWidth="1"/>
    <col min="9" max="9" width="9.7109375" style="66" customWidth="1"/>
    <col min="10" max="11" width="9.8515625" style="66" hidden="1" customWidth="1"/>
    <col min="12" max="12" width="9.8515625" style="66" customWidth="1"/>
    <col min="13" max="13" width="9.7109375" style="66" customWidth="1"/>
    <col min="14" max="14" width="9.57421875" style="66" hidden="1" customWidth="1"/>
    <col min="15" max="15" width="10.140625" style="66" hidden="1" customWidth="1"/>
    <col min="16" max="16" width="9.7109375" style="66" bestFit="1" customWidth="1"/>
    <col min="17" max="17" width="11.57421875" style="66" bestFit="1" customWidth="1"/>
    <col min="18" max="16384" width="9.140625" style="66" customWidth="1"/>
  </cols>
  <sheetData>
    <row r="2" spans="14:15" ht="12.75">
      <c r="N2" s="353"/>
      <c r="O2" s="353"/>
    </row>
    <row r="3" spans="2:15" ht="15">
      <c r="B3" s="354" t="s">
        <v>205</v>
      </c>
      <c r="C3" s="355"/>
      <c r="D3" s="355"/>
      <c r="E3" s="355"/>
      <c r="F3" s="355"/>
      <c r="G3" s="355"/>
      <c r="H3" s="355"/>
      <c r="I3" s="355"/>
      <c r="J3" s="355"/>
      <c r="K3" s="355"/>
      <c r="L3" s="355"/>
      <c r="M3" s="355"/>
      <c r="N3" s="355"/>
      <c r="O3" s="356"/>
    </row>
    <row r="4" spans="2:15" ht="36.75" customHeight="1">
      <c r="B4" s="357" t="s">
        <v>493</v>
      </c>
      <c r="C4" s="358"/>
      <c r="D4" s="358"/>
      <c r="E4" s="358"/>
      <c r="F4" s="358"/>
      <c r="G4" s="358"/>
      <c r="H4" s="358"/>
      <c r="I4" s="358"/>
      <c r="J4" s="359"/>
      <c r="K4" s="359"/>
      <c r="L4" s="359"/>
      <c r="M4" s="359"/>
      <c r="N4" s="359"/>
      <c r="O4" s="334"/>
    </row>
    <row r="5" spans="2:17" ht="27" customHeight="1">
      <c r="B5" s="335" t="s">
        <v>82</v>
      </c>
      <c r="C5" s="335" t="s">
        <v>1</v>
      </c>
      <c r="D5" s="335" t="s">
        <v>2</v>
      </c>
      <c r="E5" s="335" t="s">
        <v>76</v>
      </c>
      <c r="F5" s="339"/>
      <c r="G5" s="339"/>
      <c r="H5" s="339"/>
      <c r="I5" s="340"/>
      <c r="J5" s="259"/>
      <c r="K5" s="259"/>
      <c r="L5" s="259"/>
      <c r="M5" s="259"/>
      <c r="N5" s="341"/>
      <c r="O5" s="341"/>
      <c r="P5" s="341"/>
      <c r="Q5" s="341"/>
    </row>
    <row r="6" spans="2:17" ht="38.25" customHeight="1">
      <c r="B6" s="336"/>
      <c r="C6" s="336"/>
      <c r="D6" s="336"/>
      <c r="E6" s="336"/>
      <c r="F6" s="342" t="s">
        <v>3</v>
      </c>
      <c r="G6" s="339"/>
      <c r="H6" s="343"/>
      <c r="I6" s="344"/>
      <c r="J6" s="342" t="s">
        <v>423</v>
      </c>
      <c r="K6" s="340"/>
      <c r="L6" s="342" t="s">
        <v>423</v>
      </c>
      <c r="M6" s="340"/>
      <c r="N6" s="342" t="s">
        <v>443</v>
      </c>
      <c r="O6" s="339"/>
      <c r="P6" s="339"/>
      <c r="Q6" s="345"/>
    </row>
    <row r="7" spans="2:17" ht="15.75" customHeight="1">
      <c r="B7" s="336"/>
      <c r="C7" s="336"/>
      <c r="D7" s="336"/>
      <c r="E7" s="336"/>
      <c r="F7" s="342" t="s">
        <v>411</v>
      </c>
      <c r="G7" s="340"/>
      <c r="H7" s="342" t="s">
        <v>424</v>
      </c>
      <c r="I7" s="340"/>
      <c r="J7" s="342" t="s">
        <v>411</v>
      </c>
      <c r="K7" s="340"/>
      <c r="L7" s="342" t="s">
        <v>424</v>
      </c>
      <c r="M7" s="340"/>
      <c r="N7" s="342" t="s">
        <v>411</v>
      </c>
      <c r="O7" s="340"/>
      <c r="P7" s="342" t="s">
        <v>424</v>
      </c>
      <c r="Q7" s="340"/>
    </row>
    <row r="8" spans="2:17" ht="15.75" customHeight="1">
      <c r="B8" s="329"/>
      <c r="C8" s="329"/>
      <c r="D8" s="329"/>
      <c r="E8" s="329"/>
      <c r="F8" s="44" t="s">
        <v>80</v>
      </c>
      <c r="G8" s="44" t="s">
        <v>84</v>
      </c>
      <c r="H8" s="44" t="s">
        <v>80</v>
      </c>
      <c r="I8" s="44" t="s">
        <v>84</v>
      </c>
      <c r="J8" s="44" t="s">
        <v>80</v>
      </c>
      <c r="K8" s="44" t="s">
        <v>84</v>
      </c>
      <c r="L8" s="44" t="s">
        <v>80</v>
      </c>
      <c r="M8" s="44" t="s">
        <v>84</v>
      </c>
      <c r="N8" s="44" t="s">
        <v>80</v>
      </c>
      <c r="O8" s="44" t="s">
        <v>84</v>
      </c>
      <c r="P8" s="44" t="s">
        <v>80</v>
      </c>
      <c r="Q8" s="44" t="s">
        <v>84</v>
      </c>
    </row>
    <row r="9" spans="2:17" ht="15.75" customHeight="1">
      <c r="B9" s="267">
        <v>1</v>
      </c>
      <c r="C9" s="260" t="s">
        <v>5</v>
      </c>
      <c r="D9" s="242" t="s">
        <v>20</v>
      </c>
      <c r="E9" s="17">
        <v>1</v>
      </c>
      <c r="F9" s="349">
        <v>3013.40672825</v>
      </c>
      <c r="G9" s="349">
        <v>3013.40672825</v>
      </c>
      <c r="H9" s="349">
        <v>3200.7532379520308</v>
      </c>
      <c r="I9" s="349">
        <v>3200.7532379520308</v>
      </c>
      <c r="J9" s="349">
        <v>3013.41</v>
      </c>
      <c r="K9" s="349">
        <v>3013.41</v>
      </c>
      <c r="L9" s="349">
        <v>3200.75671311</v>
      </c>
      <c r="M9" s="349">
        <v>3200.75671311</v>
      </c>
      <c r="N9" s="349">
        <v>3013.40672825</v>
      </c>
      <c r="O9" s="349">
        <v>3013.40672825</v>
      </c>
      <c r="P9" s="349">
        <v>3200.7532379520308</v>
      </c>
      <c r="Q9" s="349">
        <v>3200.7532379520308</v>
      </c>
    </row>
    <row r="10" spans="2:17" ht="15" customHeight="1">
      <c r="B10" s="267">
        <f>B9+1</f>
        <v>2</v>
      </c>
      <c r="C10" s="260" t="s">
        <v>6</v>
      </c>
      <c r="D10" s="242" t="s">
        <v>20</v>
      </c>
      <c r="E10" s="17">
        <v>1</v>
      </c>
      <c r="F10" s="350"/>
      <c r="G10" s="350"/>
      <c r="H10" s="350"/>
      <c r="I10" s="350"/>
      <c r="J10" s="350"/>
      <c r="K10" s="350"/>
      <c r="L10" s="350"/>
      <c r="M10" s="350"/>
      <c r="N10" s="350"/>
      <c r="O10" s="350"/>
      <c r="P10" s="350"/>
      <c r="Q10" s="350"/>
    </row>
    <row r="11" spans="2:17" ht="15" customHeight="1">
      <c r="B11" s="267">
        <f aca="true" t="shared" si="0" ref="B11:B18">B10+1</f>
        <v>3</v>
      </c>
      <c r="C11" s="260" t="s">
        <v>206</v>
      </c>
      <c r="D11" s="242" t="s">
        <v>20</v>
      </c>
      <c r="E11" s="17">
        <v>1</v>
      </c>
      <c r="F11" s="351"/>
      <c r="G11" s="351"/>
      <c r="H11" s="351"/>
      <c r="I11" s="351"/>
      <c r="J11" s="351"/>
      <c r="K11" s="351"/>
      <c r="L11" s="351"/>
      <c r="M11" s="351"/>
      <c r="N11" s="351"/>
      <c r="O11" s="351"/>
      <c r="P11" s="351"/>
      <c r="Q11" s="351"/>
    </row>
    <row r="12" spans="2:17" ht="15" customHeight="1">
      <c r="B12" s="267">
        <f t="shared" si="0"/>
        <v>4</v>
      </c>
      <c r="C12" s="261" t="s">
        <v>8</v>
      </c>
      <c r="D12" s="244" t="s">
        <v>21</v>
      </c>
      <c r="E12" s="245">
        <v>10</v>
      </c>
      <c r="F12" s="246">
        <v>241.0729531128008</v>
      </c>
      <c r="G12" s="246">
        <v>2410.729531128008</v>
      </c>
      <c r="H12" s="246">
        <v>256.06069968077674</v>
      </c>
      <c r="I12" s="246">
        <v>2560.6069968077672</v>
      </c>
      <c r="J12" s="246">
        <v>265</v>
      </c>
      <c r="K12" s="246">
        <v>2650</v>
      </c>
      <c r="L12" s="246">
        <v>281.47531499999997</v>
      </c>
      <c r="M12" s="246">
        <v>2814.7531499999996</v>
      </c>
      <c r="N12" s="21">
        <v>241.0729531128008</v>
      </c>
      <c r="O12" s="21">
        <v>2410.729531128008</v>
      </c>
      <c r="P12" s="21">
        <v>256.06069968077674</v>
      </c>
      <c r="Q12" s="21">
        <v>2560.6069968077672</v>
      </c>
    </row>
    <row r="13" spans="2:17" ht="15" customHeight="1">
      <c r="B13" s="267">
        <f t="shared" si="0"/>
        <v>5</v>
      </c>
      <c r="C13" s="260" t="s">
        <v>9</v>
      </c>
      <c r="D13" s="242" t="s">
        <v>21</v>
      </c>
      <c r="E13" s="17">
        <v>3</v>
      </c>
      <c r="F13" s="21">
        <v>200.89412759400068</v>
      </c>
      <c r="G13" s="21">
        <v>602.682382782002</v>
      </c>
      <c r="H13" s="246">
        <v>213.38391640064728</v>
      </c>
      <c r="I13" s="246">
        <v>640.1517492019418</v>
      </c>
      <c r="J13" s="21">
        <v>213.38391640064728</v>
      </c>
      <c r="K13" s="21">
        <v>640.1517492019418</v>
      </c>
      <c r="L13" s="246">
        <v>226.6502078671919</v>
      </c>
      <c r="M13" s="246">
        <v>679.9506236015757</v>
      </c>
      <c r="N13" s="21">
        <v>200.89412759400068</v>
      </c>
      <c r="O13" s="21">
        <v>602.682382782002</v>
      </c>
      <c r="P13" s="21">
        <v>213.38391640064728</v>
      </c>
      <c r="Q13" s="21">
        <v>640.1517492019418</v>
      </c>
    </row>
    <row r="14" spans="2:17" ht="15" customHeight="1">
      <c r="B14" s="267">
        <f t="shared" si="0"/>
        <v>6</v>
      </c>
      <c r="C14" s="256" t="s">
        <v>10</v>
      </c>
      <c r="D14" s="248" t="s">
        <v>21</v>
      </c>
      <c r="E14" s="245">
        <v>10</v>
      </c>
      <c r="F14" s="246">
        <v>301.341191391001</v>
      </c>
      <c r="G14" s="246">
        <v>3013.4119139100103</v>
      </c>
      <c r="H14" s="246">
        <v>320.07587460097096</v>
      </c>
      <c r="I14" s="246">
        <v>3200.7587460097097</v>
      </c>
      <c r="J14" s="246">
        <v>361</v>
      </c>
      <c r="K14" s="246">
        <v>3610</v>
      </c>
      <c r="L14" s="246">
        <v>383.443731</v>
      </c>
      <c r="M14" s="246">
        <v>3834.4373100000003</v>
      </c>
      <c r="N14" s="21">
        <v>301.341191391001</v>
      </c>
      <c r="O14" s="21">
        <v>3013.4119139100103</v>
      </c>
      <c r="P14" s="21">
        <v>320.07587460097096</v>
      </c>
      <c r="Q14" s="21">
        <v>3200.7587460097097</v>
      </c>
    </row>
    <row r="15" spans="2:17" ht="15" customHeight="1">
      <c r="B15" s="267">
        <f t="shared" si="0"/>
        <v>7</v>
      </c>
      <c r="C15" s="14" t="s">
        <v>11</v>
      </c>
      <c r="D15" s="250" t="s">
        <v>21</v>
      </c>
      <c r="E15" s="17">
        <v>10</v>
      </c>
      <c r="F15" s="21">
        <v>78.34870976166027</v>
      </c>
      <c r="G15" s="21">
        <v>783.4870976166028</v>
      </c>
      <c r="H15" s="246">
        <v>83.21972739625245</v>
      </c>
      <c r="I15" s="246">
        <v>832.1972739625245</v>
      </c>
      <c r="J15" s="21">
        <v>83.21972739625245</v>
      </c>
      <c r="K15" s="21">
        <v>832.1972739625245</v>
      </c>
      <c r="L15" s="246">
        <v>88.39358106820487</v>
      </c>
      <c r="M15" s="246">
        <v>883.9358106820487</v>
      </c>
      <c r="N15" s="21">
        <v>78.34870976166027</v>
      </c>
      <c r="O15" s="21">
        <v>783.4870976166028</v>
      </c>
      <c r="P15" s="21">
        <v>83.21972739625245</v>
      </c>
      <c r="Q15" s="21">
        <v>832.1972739625245</v>
      </c>
    </row>
    <row r="16" spans="2:17" ht="15" customHeight="1">
      <c r="B16" s="267">
        <f t="shared" si="0"/>
        <v>8</v>
      </c>
      <c r="C16" s="260" t="s">
        <v>83</v>
      </c>
      <c r="D16" s="242" t="s">
        <v>21</v>
      </c>
      <c r="E16" s="17">
        <v>10</v>
      </c>
      <c r="F16" s="21">
        <v>80.35765103760028</v>
      </c>
      <c r="G16" s="21">
        <v>803.5765103760027</v>
      </c>
      <c r="H16" s="246">
        <v>85.35356656025893</v>
      </c>
      <c r="I16" s="246">
        <v>853.5356656025892</v>
      </c>
      <c r="J16" s="21">
        <v>85.35356656025893</v>
      </c>
      <c r="K16" s="21">
        <v>853.5356656025892</v>
      </c>
      <c r="L16" s="246">
        <v>90.66008314687679</v>
      </c>
      <c r="M16" s="246">
        <v>906.6008314687679</v>
      </c>
      <c r="N16" s="21">
        <v>80.35765103760028</v>
      </c>
      <c r="O16" s="21">
        <v>803.5765103760027</v>
      </c>
      <c r="P16" s="21">
        <v>85.35356656025893</v>
      </c>
      <c r="Q16" s="21">
        <v>853.5356656025892</v>
      </c>
    </row>
    <row r="17" spans="2:17" ht="15" customHeight="1">
      <c r="B17" s="267">
        <f t="shared" si="0"/>
        <v>9</v>
      </c>
      <c r="C17" s="261" t="s">
        <v>62</v>
      </c>
      <c r="D17" s="244" t="s">
        <v>21</v>
      </c>
      <c r="E17" s="245">
        <v>10</v>
      </c>
      <c r="F17" s="246">
        <v>803.5765103760027</v>
      </c>
      <c r="G17" s="246">
        <v>8035.765103760027</v>
      </c>
      <c r="H17" s="246">
        <v>853.5356656025891</v>
      </c>
      <c r="I17" s="246">
        <v>8535.356656025891</v>
      </c>
      <c r="J17" s="246">
        <v>984</v>
      </c>
      <c r="K17" s="262">
        <v>9840</v>
      </c>
      <c r="L17" s="246">
        <v>1045.176264</v>
      </c>
      <c r="M17" s="246">
        <v>10451.762639999999</v>
      </c>
      <c r="N17" s="21">
        <v>803.5765103760027</v>
      </c>
      <c r="O17" s="21">
        <v>8035.765103760027</v>
      </c>
      <c r="P17" s="21">
        <v>853.5356656025891</v>
      </c>
      <c r="Q17" s="21">
        <v>8535.356656025891</v>
      </c>
    </row>
    <row r="18" spans="2:17" ht="15" customHeight="1">
      <c r="B18" s="346">
        <f t="shared" si="0"/>
        <v>10</v>
      </c>
      <c r="C18" s="256" t="s">
        <v>12</v>
      </c>
      <c r="D18" s="243"/>
      <c r="E18" s="256"/>
      <c r="F18" s="246">
        <v>0</v>
      </c>
      <c r="G18" s="246">
        <v>0</v>
      </c>
      <c r="H18" s="246">
        <v>0</v>
      </c>
      <c r="I18" s="246">
        <v>0</v>
      </c>
      <c r="J18" s="21">
        <v>0</v>
      </c>
      <c r="K18" s="21">
        <v>0</v>
      </c>
      <c r="L18" s="246">
        <v>0</v>
      </c>
      <c r="M18" s="246">
        <v>0</v>
      </c>
      <c r="N18" s="21">
        <v>0</v>
      </c>
      <c r="O18" s="21">
        <v>0</v>
      </c>
      <c r="P18" s="21">
        <v>0</v>
      </c>
      <c r="Q18" s="21">
        <v>0</v>
      </c>
    </row>
    <row r="19" spans="2:17" ht="15" customHeight="1">
      <c r="B19" s="347"/>
      <c r="C19" s="14" t="s">
        <v>13</v>
      </c>
      <c r="D19" s="250" t="s">
        <v>22</v>
      </c>
      <c r="E19" s="17">
        <v>51</v>
      </c>
      <c r="F19" s="21">
        <v>16.0665066602271</v>
      </c>
      <c r="G19" s="21">
        <v>819.391839671582</v>
      </c>
      <c r="H19" s="246">
        <v>17.065377445800078</v>
      </c>
      <c r="I19" s="246">
        <v>870.334249735804</v>
      </c>
      <c r="J19" s="21">
        <v>17.065377445800078</v>
      </c>
      <c r="K19" s="21">
        <v>870.334249735804</v>
      </c>
      <c r="L19" s="246">
        <v>18.126349026982915</v>
      </c>
      <c r="M19" s="246">
        <v>924.4438003761287</v>
      </c>
      <c r="N19" s="21">
        <v>0</v>
      </c>
      <c r="O19" s="21">
        <v>0</v>
      </c>
      <c r="P19" s="21">
        <v>0</v>
      </c>
      <c r="Q19" s="21">
        <v>0</v>
      </c>
    </row>
    <row r="20" spans="2:17" ht="15" customHeight="1">
      <c r="B20" s="348"/>
      <c r="C20" s="14" t="s">
        <v>14</v>
      </c>
      <c r="D20" s="250" t="s">
        <v>22</v>
      </c>
      <c r="E20" s="17">
        <v>270</v>
      </c>
      <c r="F20" s="21">
        <v>0</v>
      </c>
      <c r="G20" s="21">
        <v>0</v>
      </c>
      <c r="H20" s="246">
        <v>0</v>
      </c>
      <c r="I20" s="246">
        <v>0</v>
      </c>
      <c r="J20" s="21">
        <v>0</v>
      </c>
      <c r="K20" s="21">
        <v>0</v>
      </c>
      <c r="L20" s="246">
        <v>0</v>
      </c>
      <c r="M20" s="246">
        <v>0</v>
      </c>
      <c r="N20" s="21">
        <v>16.0712176</v>
      </c>
      <c r="O20" s="21">
        <v>4339.228752</v>
      </c>
      <c r="P20" s="21">
        <v>17.0703812694096</v>
      </c>
      <c r="Q20" s="21">
        <v>4609.0029427405925</v>
      </c>
    </row>
    <row r="21" spans="2:17" ht="15" customHeight="1">
      <c r="B21" s="267">
        <v>11</v>
      </c>
      <c r="C21" s="14" t="s">
        <v>27</v>
      </c>
      <c r="D21" s="242" t="s">
        <v>21</v>
      </c>
      <c r="E21" s="17">
        <v>3</v>
      </c>
      <c r="F21" s="21">
        <v>140.6258893158005</v>
      </c>
      <c r="G21" s="21">
        <v>421.8776679474015</v>
      </c>
      <c r="H21" s="246">
        <v>149.3687414804531</v>
      </c>
      <c r="I21" s="246">
        <v>448.10622444135936</v>
      </c>
      <c r="J21" s="21">
        <v>149.3687414804531</v>
      </c>
      <c r="K21" s="21">
        <v>448.10622444135936</v>
      </c>
      <c r="L21" s="246">
        <v>158.65514550703435</v>
      </c>
      <c r="M21" s="246">
        <v>475.965436521103</v>
      </c>
      <c r="N21" s="21">
        <v>140.6258893158005</v>
      </c>
      <c r="O21" s="21">
        <v>421.8776679474015</v>
      </c>
      <c r="P21" s="21">
        <v>149.3687414804531</v>
      </c>
      <c r="Q21" s="21">
        <v>448.10622444135936</v>
      </c>
    </row>
    <row r="22" spans="2:17" ht="15" customHeight="1">
      <c r="B22" s="267">
        <v>12</v>
      </c>
      <c r="C22" s="14" t="s">
        <v>207</v>
      </c>
      <c r="D22" s="242" t="s">
        <v>21</v>
      </c>
      <c r="E22" s="17">
        <v>30</v>
      </c>
      <c r="F22" s="21">
        <v>20.08941275940007</v>
      </c>
      <c r="G22" s="21">
        <v>602.682382782002</v>
      </c>
      <c r="H22" s="246">
        <v>21.33839164006473</v>
      </c>
      <c r="I22" s="246">
        <v>640.1517492019419</v>
      </c>
      <c r="J22" s="21">
        <v>21.33839164006473</v>
      </c>
      <c r="K22" s="21">
        <v>640.1517492019419</v>
      </c>
      <c r="L22" s="246">
        <v>22.665020786719197</v>
      </c>
      <c r="M22" s="246">
        <v>679.9506236015759</v>
      </c>
      <c r="N22" s="21">
        <v>20.08941275940007</v>
      </c>
      <c r="O22" s="21">
        <v>602.682382782002</v>
      </c>
      <c r="P22" s="21">
        <v>21.33839164006473</v>
      </c>
      <c r="Q22" s="21">
        <v>640.1517492019419</v>
      </c>
    </row>
    <row r="23" spans="2:17" ht="15" customHeight="1">
      <c r="B23" s="267">
        <v>13</v>
      </c>
      <c r="C23" s="14" t="s">
        <v>208</v>
      </c>
      <c r="D23" s="250" t="s">
        <v>21</v>
      </c>
      <c r="E23" s="17">
        <v>10</v>
      </c>
      <c r="F23" s="21">
        <v>50.22353189850017</v>
      </c>
      <c r="G23" s="21">
        <v>502.2353189850017</v>
      </c>
      <c r="H23" s="246">
        <v>53.34597910016182</v>
      </c>
      <c r="I23" s="246">
        <v>533.4597910016182</v>
      </c>
      <c r="J23" s="21">
        <v>53.34597910016182</v>
      </c>
      <c r="K23" s="21">
        <v>533.4597910016182</v>
      </c>
      <c r="L23" s="246">
        <v>56.66255196679798</v>
      </c>
      <c r="M23" s="246">
        <v>566.6255196679798</v>
      </c>
      <c r="N23" s="21">
        <v>50.22353189850017</v>
      </c>
      <c r="O23" s="21">
        <v>502.2353189850017</v>
      </c>
      <c r="P23" s="21">
        <v>53.34597910016182</v>
      </c>
      <c r="Q23" s="21">
        <v>533.4597910016182</v>
      </c>
    </row>
    <row r="24" spans="2:17" ht="15" customHeight="1">
      <c r="B24" s="267">
        <v>14</v>
      </c>
      <c r="C24" s="14" t="s">
        <v>55</v>
      </c>
      <c r="D24" s="250" t="s">
        <v>21</v>
      </c>
      <c r="E24" s="17">
        <v>10</v>
      </c>
      <c r="F24" s="21">
        <v>60.2682382782002</v>
      </c>
      <c r="G24" s="21">
        <v>602.682382782002</v>
      </c>
      <c r="H24" s="246">
        <v>64.01517492019418</v>
      </c>
      <c r="I24" s="246">
        <v>640.1517492019418</v>
      </c>
      <c r="J24" s="21">
        <v>64.01517492019418</v>
      </c>
      <c r="K24" s="21">
        <v>640.1517492019418</v>
      </c>
      <c r="L24" s="246">
        <v>67.99506236015758</v>
      </c>
      <c r="M24" s="246">
        <v>679.9506236015758</v>
      </c>
      <c r="N24" s="21">
        <v>241.06884826997066</v>
      </c>
      <c r="O24" s="21">
        <v>2410.6884826997066</v>
      </c>
      <c r="P24" s="21">
        <v>256.056339635763</v>
      </c>
      <c r="Q24" s="21">
        <v>2560.5633963576297</v>
      </c>
    </row>
    <row r="25" spans="2:17" ht="15" customHeight="1">
      <c r="B25" s="267">
        <v>15</v>
      </c>
      <c r="C25" s="14" t="s">
        <v>209</v>
      </c>
      <c r="D25" s="242" t="s">
        <v>20</v>
      </c>
      <c r="E25" s="17">
        <v>1</v>
      </c>
      <c r="F25" s="21">
        <v>7834.870976166027</v>
      </c>
      <c r="G25" s="21">
        <v>7834.870976166027</v>
      </c>
      <c r="H25" s="246">
        <v>8321.972739625244</v>
      </c>
      <c r="I25" s="246">
        <v>8321.972739625244</v>
      </c>
      <c r="J25" s="21">
        <v>8321.972739625244</v>
      </c>
      <c r="K25" s="21">
        <v>8321.972739625244</v>
      </c>
      <c r="L25" s="246">
        <v>8839.358106820484</v>
      </c>
      <c r="M25" s="246">
        <v>8839.358106820484</v>
      </c>
      <c r="N25" s="21">
        <v>7834.870976166027</v>
      </c>
      <c r="O25" s="21">
        <v>7834.870976166027</v>
      </c>
      <c r="P25" s="21">
        <v>8321.972739625244</v>
      </c>
      <c r="Q25" s="21">
        <v>8321.972739625244</v>
      </c>
    </row>
    <row r="26" spans="2:17" ht="15" customHeight="1">
      <c r="B26" s="267">
        <v>16</v>
      </c>
      <c r="C26" s="14" t="s">
        <v>100</v>
      </c>
      <c r="D26" s="242" t="s">
        <v>23</v>
      </c>
      <c r="E26" s="17">
        <v>1</v>
      </c>
      <c r="F26" s="21">
        <v>1707.600084549006</v>
      </c>
      <c r="G26" s="21">
        <v>1707.600084549006</v>
      </c>
      <c r="H26" s="246">
        <v>1813.763289405502</v>
      </c>
      <c r="I26" s="246">
        <v>1813.763289405502</v>
      </c>
      <c r="J26" s="21">
        <v>1813.763289405502</v>
      </c>
      <c r="K26" s="21">
        <v>1813.763289405502</v>
      </c>
      <c r="L26" s="246">
        <v>1926.5267668711315</v>
      </c>
      <c r="M26" s="246">
        <v>1926.5267668711315</v>
      </c>
      <c r="N26" s="21">
        <v>1707.600084549006</v>
      </c>
      <c r="O26" s="21">
        <v>1707.600084549006</v>
      </c>
      <c r="P26" s="21">
        <v>1813.763289405502</v>
      </c>
      <c r="Q26" s="21">
        <v>1813.763289405502</v>
      </c>
    </row>
    <row r="27" spans="2:17" ht="15" customHeight="1">
      <c r="B27" s="267">
        <v>17</v>
      </c>
      <c r="C27" s="14" t="s">
        <v>210</v>
      </c>
      <c r="D27" s="242" t="s">
        <v>21</v>
      </c>
      <c r="E27" s="17">
        <v>3</v>
      </c>
      <c r="F27" s="21">
        <v>60.2682382782002</v>
      </c>
      <c r="G27" s="21">
        <v>180.8047148346006</v>
      </c>
      <c r="H27" s="246">
        <v>64.01517492019418</v>
      </c>
      <c r="I27" s="246">
        <v>192.04552476058257</v>
      </c>
      <c r="J27" s="21">
        <v>64.01517492019418</v>
      </c>
      <c r="K27" s="21">
        <v>192.04552476058257</v>
      </c>
      <c r="L27" s="246">
        <v>67.99506236015758</v>
      </c>
      <c r="M27" s="246">
        <v>203.9851870804727</v>
      </c>
      <c r="N27" s="21">
        <v>60.2682382782002</v>
      </c>
      <c r="O27" s="21">
        <v>180.8047148346006</v>
      </c>
      <c r="P27" s="21">
        <v>64.01517492019418</v>
      </c>
      <c r="Q27" s="21">
        <v>192.04552476058257</v>
      </c>
    </row>
    <row r="28" spans="2:17" ht="15" customHeight="1">
      <c r="B28" s="185"/>
      <c r="C28" s="44" t="s">
        <v>98</v>
      </c>
      <c r="D28" s="185"/>
      <c r="E28" s="185"/>
      <c r="F28" s="26"/>
      <c r="G28" s="26">
        <f>SUM(G9:G27)</f>
        <v>31335.20463554027</v>
      </c>
      <c r="H28" s="26"/>
      <c r="I28" s="26">
        <v>33283.345642936445</v>
      </c>
      <c r="J28" s="26"/>
      <c r="K28" s="26">
        <v>34899.280006141045</v>
      </c>
      <c r="L28" s="26"/>
      <c r="M28" s="26">
        <v>37069.00314340284</v>
      </c>
      <c r="N28" s="185"/>
      <c r="O28" s="26">
        <v>36663.0476477864</v>
      </c>
      <c r="P28" s="185"/>
      <c r="Q28" s="26">
        <v>38942.425983096924</v>
      </c>
    </row>
    <row r="29" spans="2:15" ht="11.25" customHeight="1">
      <c r="B29" s="252"/>
      <c r="C29" s="32"/>
      <c r="D29" s="252"/>
      <c r="E29" s="252"/>
      <c r="F29" s="263"/>
      <c r="G29" s="263"/>
      <c r="H29" s="263"/>
      <c r="I29" s="263"/>
      <c r="J29" s="263"/>
      <c r="K29" s="263"/>
      <c r="L29" s="263"/>
      <c r="M29" s="263"/>
      <c r="N29" s="264"/>
      <c r="O29" s="263"/>
    </row>
    <row r="30" spans="2:15" ht="15.75" customHeight="1">
      <c r="B30" s="352" t="s">
        <v>211</v>
      </c>
      <c r="C30" s="352"/>
      <c r="D30" s="352"/>
      <c r="E30" s="352"/>
      <c r="F30" s="352"/>
      <c r="G30" s="352"/>
      <c r="H30" s="352"/>
      <c r="I30" s="352"/>
      <c r="J30" s="352"/>
      <c r="K30" s="352"/>
      <c r="L30" s="352"/>
      <c r="M30" s="352"/>
      <c r="N30" s="352"/>
      <c r="O30" s="352"/>
    </row>
    <row r="31" spans="2:15" ht="13.5" customHeight="1">
      <c r="B31" s="352"/>
      <c r="C31" s="352"/>
      <c r="D31" s="352"/>
      <c r="E31" s="352"/>
      <c r="F31" s="352"/>
      <c r="G31" s="352"/>
      <c r="H31" s="352"/>
      <c r="I31" s="352"/>
      <c r="J31" s="352"/>
      <c r="K31" s="352"/>
      <c r="L31" s="352"/>
      <c r="M31" s="352"/>
      <c r="N31" s="352"/>
      <c r="O31" s="352"/>
    </row>
    <row r="32" spans="2:15" ht="12.75" hidden="1">
      <c r="B32" s="265"/>
      <c r="C32" s="265"/>
      <c r="D32" s="265"/>
      <c r="E32" s="265"/>
      <c r="F32" s="265"/>
      <c r="G32" s="265"/>
      <c r="H32" s="265"/>
      <c r="I32" s="265"/>
      <c r="J32" s="265"/>
      <c r="K32" s="265"/>
      <c r="L32" s="265"/>
      <c r="M32" s="265"/>
      <c r="N32" s="265"/>
      <c r="O32" s="265"/>
    </row>
    <row r="33" spans="2:15" ht="2.25" customHeight="1" hidden="1">
      <c r="B33" s="265"/>
      <c r="C33" s="265"/>
      <c r="D33" s="265"/>
      <c r="E33" s="265"/>
      <c r="F33" s="265"/>
      <c r="G33" s="265"/>
      <c r="H33" s="265"/>
      <c r="I33" s="265"/>
      <c r="J33" s="265"/>
      <c r="K33" s="265"/>
      <c r="L33" s="265"/>
      <c r="M33" s="265"/>
      <c r="N33" s="265"/>
      <c r="O33" s="265"/>
    </row>
    <row r="34" spans="2:15" ht="6" customHeight="1" hidden="1">
      <c r="B34" s="265"/>
      <c r="C34" s="265"/>
      <c r="D34" s="265"/>
      <c r="E34" s="265"/>
      <c r="F34" s="265"/>
      <c r="G34" s="265"/>
      <c r="H34" s="265"/>
      <c r="I34" s="265"/>
      <c r="J34" s="265"/>
      <c r="K34" s="265"/>
      <c r="L34" s="265"/>
      <c r="M34" s="265"/>
      <c r="N34" s="265"/>
      <c r="O34" s="265"/>
    </row>
    <row r="35" spans="2:15" ht="12.75" customHeight="1" hidden="1">
      <c r="B35" s="265"/>
      <c r="C35" s="265"/>
      <c r="D35" s="265"/>
      <c r="E35" s="265"/>
      <c r="F35" s="265"/>
      <c r="G35" s="265"/>
      <c r="H35" s="265"/>
      <c r="I35" s="265"/>
      <c r="J35" s="265"/>
      <c r="K35" s="265"/>
      <c r="L35" s="265"/>
      <c r="M35" s="265"/>
      <c r="N35" s="265"/>
      <c r="O35" s="265"/>
    </row>
    <row r="36" spans="2:15" ht="12.75" customHeight="1" hidden="1">
      <c r="B36" s="265"/>
      <c r="C36" s="265"/>
      <c r="D36" s="265"/>
      <c r="E36" s="265"/>
      <c r="F36" s="265"/>
      <c r="G36" s="265"/>
      <c r="H36" s="265"/>
      <c r="I36" s="265"/>
      <c r="J36" s="265"/>
      <c r="K36" s="265"/>
      <c r="L36" s="265"/>
      <c r="M36" s="265"/>
      <c r="N36" s="265"/>
      <c r="O36" s="265"/>
    </row>
    <row r="37" spans="2:15" ht="12.75" hidden="1">
      <c r="B37" s="265"/>
      <c r="C37" s="265"/>
      <c r="D37" s="265"/>
      <c r="E37" s="265"/>
      <c r="F37" s="265"/>
      <c r="G37" s="265"/>
      <c r="H37" s="265"/>
      <c r="I37" s="265"/>
      <c r="J37" s="265"/>
      <c r="K37" s="265"/>
      <c r="L37" s="265"/>
      <c r="M37" s="265"/>
      <c r="N37" s="265"/>
      <c r="O37" s="265"/>
    </row>
    <row r="38" spans="2:15" ht="12.75" hidden="1">
      <c r="B38" s="265"/>
      <c r="C38" s="265"/>
      <c r="D38" s="265"/>
      <c r="E38" s="265"/>
      <c r="F38" s="265"/>
      <c r="G38" s="265"/>
      <c r="H38" s="265"/>
      <c r="I38" s="265"/>
      <c r="J38" s="265"/>
      <c r="K38" s="265"/>
      <c r="L38" s="265"/>
      <c r="M38" s="265"/>
      <c r="N38" s="265"/>
      <c r="O38" s="265"/>
    </row>
    <row r="39" ht="12.75">
      <c r="H39" s="266"/>
    </row>
    <row r="41" spans="8:10" ht="12.75">
      <c r="H41" s="258"/>
      <c r="J41" s="258"/>
    </row>
    <row r="42" ht="12.75">
      <c r="G42" s="258"/>
    </row>
  </sheetData>
  <sheetProtection/>
  <mergeCells count="33">
    <mergeCell ref="Q9:Q11"/>
    <mergeCell ref="F9:F11"/>
    <mergeCell ref="O9:O11"/>
    <mergeCell ref="P9:P11"/>
    <mergeCell ref="L9:L11"/>
    <mergeCell ref="N9:N11"/>
    <mergeCell ref="N2:O2"/>
    <mergeCell ref="B3:O3"/>
    <mergeCell ref="B4:O4"/>
    <mergeCell ref="B5:B8"/>
    <mergeCell ref="C5:C8"/>
    <mergeCell ref="D5:D8"/>
    <mergeCell ref="E5:E8"/>
    <mergeCell ref="H7:I7"/>
    <mergeCell ref="L6:M6"/>
    <mergeCell ref="F7:G7"/>
    <mergeCell ref="B18:B20"/>
    <mergeCell ref="G9:G11"/>
    <mergeCell ref="B30:O31"/>
    <mergeCell ref="J6:K6"/>
    <mergeCell ref="J7:K7"/>
    <mergeCell ref="J9:J11"/>
    <mergeCell ref="K9:K11"/>
    <mergeCell ref="H9:H11"/>
    <mergeCell ref="I9:I11"/>
    <mergeCell ref="M9:M11"/>
    <mergeCell ref="F5:I5"/>
    <mergeCell ref="N5:Q5"/>
    <mergeCell ref="F6:I6"/>
    <mergeCell ref="L7:M7"/>
    <mergeCell ref="N7:O7"/>
    <mergeCell ref="P7:Q7"/>
    <mergeCell ref="N6:Q6"/>
  </mergeCells>
  <printOptions/>
  <pageMargins left="0.5118110236220472" right="0.15748031496062992" top="0.3937007874015748" bottom="0.31496062992125984" header="0.15748031496062992" footer="0.15748031496062992"/>
  <pageSetup horizontalDpi="600" verticalDpi="600" orientation="landscape" paperSize="9" scale="70" r:id="rId1"/>
  <headerFooter alignWithMargins="0">
    <oddFooter>&amp;L&amp;6&amp;Z&amp;F</oddFooter>
  </headerFooter>
</worksheet>
</file>

<file path=xl/worksheets/sheet10.xml><?xml version="1.0" encoding="utf-8"?>
<worksheet xmlns="http://schemas.openxmlformats.org/spreadsheetml/2006/main" xmlns:r="http://schemas.openxmlformats.org/officeDocument/2006/relationships">
  <sheetPr>
    <tabColor indexed="33"/>
  </sheetPr>
  <dimension ref="A2:I31"/>
  <sheetViews>
    <sheetView workbookViewId="0" topLeftCell="A1">
      <pane xSplit="2" ySplit="7" topLeftCell="C8" activePane="bottomRight" state="frozen"/>
      <selection pane="topLeft" activeCell="A1" sqref="A1"/>
      <selection pane="topRight" activeCell="C1" sqref="C1"/>
      <selection pane="bottomLeft" activeCell="A7" sqref="A7"/>
      <selection pane="bottomRight" activeCell="L8" sqref="L8"/>
    </sheetView>
  </sheetViews>
  <sheetFormatPr defaultColWidth="9.140625" defaultRowHeight="12.75"/>
  <cols>
    <col min="1" max="1" width="6.140625" style="0" customWidth="1"/>
    <col min="2" max="2" width="65.28125" style="0" customWidth="1"/>
    <col min="3" max="3" width="6.57421875" style="0" customWidth="1"/>
    <col min="4" max="4" width="6.8515625" style="0" customWidth="1"/>
    <col min="5" max="6" width="9.28125" style="0" hidden="1" customWidth="1"/>
    <col min="8" max="8" width="12.00390625" style="0" bestFit="1" customWidth="1"/>
  </cols>
  <sheetData>
    <row r="2" spans="1:8" ht="19.5" customHeight="1">
      <c r="A2" s="9"/>
      <c r="B2" s="360" t="s">
        <v>465</v>
      </c>
      <c r="C2" s="360"/>
      <c r="D2" s="360"/>
      <c r="E2" s="9"/>
      <c r="F2" s="9"/>
      <c r="G2" s="9"/>
      <c r="H2" s="9"/>
    </row>
    <row r="3" spans="1:8" ht="15" customHeight="1">
      <c r="A3" s="9"/>
      <c r="B3" s="338"/>
      <c r="C3" s="338"/>
      <c r="D3" s="338"/>
      <c r="E3" s="338"/>
      <c r="F3" s="338"/>
      <c r="G3" s="338"/>
      <c r="H3" s="338"/>
    </row>
    <row r="4" spans="2:8" ht="31.5" customHeight="1">
      <c r="B4" s="327" t="s">
        <v>501</v>
      </c>
      <c r="C4" s="327"/>
      <c r="D4" s="327"/>
      <c r="E4" s="223"/>
      <c r="F4" s="223"/>
      <c r="G4" s="223"/>
      <c r="H4" s="223"/>
    </row>
    <row r="5" spans="1:8" ht="21.75" customHeight="1">
      <c r="A5" s="215"/>
      <c r="B5" s="215"/>
      <c r="C5" s="215"/>
      <c r="D5" s="215"/>
      <c r="E5" s="215"/>
      <c r="F5" s="215"/>
      <c r="G5" s="215"/>
      <c r="H5" s="215"/>
    </row>
    <row r="6" spans="1:8" ht="18.75" customHeight="1">
      <c r="A6" s="320" t="s">
        <v>0</v>
      </c>
      <c r="B6" s="320" t="s">
        <v>1</v>
      </c>
      <c r="C6" s="320" t="s">
        <v>2</v>
      </c>
      <c r="D6" s="320" t="s">
        <v>76</v>
      </c>
      <c r="E6" s="373" t="s">
        <v>415</v>
      </c>
      <c r="F6" s="373"/>
      <c r="G6" s="373" t="s">
        <v>434</v>
      </c>
      <c r="H6" s="373"/>
    </row>
    <row r="7" spans="1:8" ht="18.75" customHeight="1">
      <c r="A7" s="320"/>
      <c r="B7" s="320"/>
      <c r="C7" s="320"/>
      <c r="D7" s="320"/>
      <c r="E7" s="41" t="s">
        <v>80</v>
      </c>
      <c r="F7" s="41" t="s">
        <v>81</v>
      </c>
      <c r="G7" s="41" t="s">
        <v>80</v>
      </c>
      <c r="H7" s="41" t="s">
        <v>81</v>
      </c>
    </row>
    <row r="8" spans="1:8" ht="20.25" customHeight="1">
      <c r="A8" s="11">
        <v>1</v>
      </c>
      <c r="B8" s="12" t="s">
        <v>8</v>
      </c>
      <c r="C8" s="10" t="s">
        <v>21</v>
      </c>
      <c r="D8" s="20">
        <v>4</v>
      </c>
      <c r="E8" s="46">
        <v>241.0729531128008</v>
      </c>
      <c r="F8" s="46">
        <v>964.2918124512032</v>
      </c>
      <c r="G8" s="46">
        <f aca="true" t="shared" si="0" ref="G8:G17">E8*1.062171</f>
        <v>256.06069968077674</v>
      </c>
      <c r="H8" s="46">
        <f aca="true" t="shared" si="1" ref="H8:H17">G8*D8</f>
        <v>1024.242798723107</v>
      </c>
    </row>
    <row r="9" spans="1:8" ht="20.25" customHeight="1">
      <c r="A9" s="11">
        <v>2</v>
      </c>
      <c r="B9" s="12" t="s">
        <v>91</v>
      </c>
      <c r="C9" s="10" t="s">
        <v>21</v>
      </c>
      <c r="D9" s="20">
        <v>3</v>
      </c>
      <c r="E9" s="46">
        <v>90.38878102239075</v>
      </c>
      <c r="F9" s="46">
        <v>271.16634306717225</v>
      </c>
      <c r="G9" s="46">
        <f t="shared" si="0"/>
        <v>96.0083419273338</v>
      </c>
      <c r="H9" s="46">
        <f t="shared" si="1"/>
        <v>288.0250257820014</v>
      </c>
    </row>
    <row r="10" spans="1:9" ht="20.25" customHeight="1">
      <c r="A10" s="11">
        <v>3</v>
      </c>
      <c r="B10" s="12" t="s">
        <v>240</v>
      </c>
      <c r="C10" s="10" t="s">
        <v>21</v>
      </c>
      <c r="D10" s="20">
        <v>4</v>
      </c>
      <c r="E10" s="46">
        <v>180.7775620447815</v>
      </c>
      <c r="F10" s="46">
        <v>723.110248179126</v>
      </c>
      <c r="G10" s="46">
        <f t="shared" si="0"/>
        <v>192.0166838546676</v>
      </c>
      <c r="H10" s="46">
        <f t="shared" si="1"/>
        <v>768.0667354186704</v>
      </c>
      <c r="I10" s="34"/>
    </row>
    <row r="11" spans="1:8" ht="20.25" customHeight="1">
      <c r="A11" s="11">
        <v>4</v>
      </c>
      <c r="B11" s="12" t="s">
        <v>61</v>
      </c>
      <c r="C11" s="10" t="s">
        <v>21</v>
      </c>
      <c r="D11" s="20">
        <v>2</v>
      </c>
      <c r="E11" s="46">
        <v>271.16634306717225</v>
      </c>
      <c r="F11" s="46">
        <v>542.3326861343445</v>
      </c>
      <c r="G11" s="46">
        <f t="shared" si="0"/>
        <v>288.0250257820014</v>
      </c>
      <c r="H11" s="46">
        <f t="shared" si="1"/>
        <v>576.0500515640028</v>
      </c>
    </row>
    <row r="12" spans="1:8" ht="20.25" customHeight="1">
      <c r="A12" s="11">
        <v>5</v>
      </c>
      <c r="B12" s="12" t="s">
        <v>253</v>
      </c>
      <c r="C12" s="10" t="s">
        <v>21</v>
      </c>
      <c r="D12" s="20">
        <v>4</v>
      </c>
      <c r="E12" s="46">
        <v>451.9439051119537</v>
      </c>
      <c r="F12" s="46">
        <v>1807.7756204478148</v>
      </c>
      <c r="G12" s="46">
        <f t="shared" si="0"/>
        <v>480.041709636669</v>
      </c>
      <c r="H12" s="46">
        <f t="shared" si="1"/>
        <v>1920.166838546676</v>
      </c>
    </row>
    <row r="13" spans="1:8" ht="20.25" customHeight="1">
      <c r="A13" s="11">
        <v>6</v>
      </c>
      <c r="B13" s="12" t="s">
        <v>49</v>
      </c>
      <c r="C13" s="10" t="s">
        <v>29</v>
      </c>
      <c r="D13" s="20">
        <v>42</v>
      </c>
      <c r="E13" s="46">
        <v>14.46220496358252</v>
      </c>
      <c r="F13" s="46">
        <v>607.4126084704659</v>
      </c>
      <c r="G13" s="46">
        <f t="shared" si="0"/>
        <v>15.361334708373409</v>
      </c>
      <c r="H13" s="46">
        <f t="shared" si="1"/>
        <v>645.1760577516832</v>
      </c>
    </row>
    <row r="14" spans="1:8" ht="20.25" customHeight="1">
      <c r="A14" s="11">
        <v>7</v>
      </c>
      <c r="B14" s="12" t="s">
        <v>241</v>
      </c>
      <c r="C14" s="10" t="s">
        <v>79</v>
      </c>
      <c r="D14" s="20">
        <v>1</v>
      </c>
      <c r="E14" s="46">
        <v>225.97195255597686</v>
      </c>
      <c r="F14" s="46">
        <v>225.97195255597686</v>
      </c>
      <c r="G14" s="46">
        <f t="shared" si="0"/>
        <v>240.0208548183345</v>
      </c>
      <c r="H14" s="46">
        <f t="shared" si="1"/>
        <v>240.0208548183345</v>
      </c>
    </row>
    <row r="15" spans="1:8" ht="20.25" customHeight="1">
      <c r="A15" s="11">
        <v>8</v>
      </c>
      <c r="B15" s="14" t="s">
        <v>242</v>
      </c>
      <c r="C15" s="17" t="s">
        <v>79</v>
      </c>
      <c r="D15" s="21">
        <v>1</v>
      </c>
      <c r="E15" s="46">
        <v>180.7775620447815</v>
      </c>
      <c r="F15" s="46">
        <v>180.7775620447815</v>
      </c>
      <c r="G15" s="46">
        <f t="shared" si="0"/>
        <v>192.0166838546676</v>
      </c>
      <c r="H15" s="46">
        <f t="shared" si="1"/>
        <v>192.0166838546676</v>
      </c>
    </row>
    <row r="16" spans="1:8" ht="20.25" customHeight="1">
      <c r="A16" s="11">
        <v>9</v>
      </c>
      <c r="B16" s="14" t="s">
        <v>243</v>
      </c>
      <c r="C16" s="17" t="s">
        <v>79</v>
      </c>
      <c r="D16" s="21">
        <v>1</v>
      </c>
      <c r="E16" s="46">
        <v>180.7775620447815</v>
      </c>
      <c r="F16" s="46">
        <v>180.7775620447815</v>
      </c>
      <c r="G16" s="46">
        <f t="shared" si="0"/>
        <v>192.0166838546676</v>
      </c>
      <c r="H16" s="46">
        <f t="shared" si="1"/>
        <v>192.0166838546676</v>
      </c>
    </row>
    <row r="17" spans="1:8" ht="20.25" customHeight="1">
      <c r="A17" s="11">
        <v>10</v>
      </c>
      <c r="B17" s="14" t="s">
        <v>244</v>
      </c>
      <c r="C17" s="17" t="s">
        <v>79</v>
      </c>
      <c r="D17" s="21">
        <v>1</v>
      </c>
      <c r="E17" s="46">
        <v>135.58317153358612</v>
      </c>
      <c r="F17" s="46">
        <v>135.58317153358612</v>
      </c>
      <c r="G17" s="46">
        <f t="shared" si="0"/>
        <v>144.0125128910007</v>
      </c>
      <c r="H17" s="46">
        <f t="shared" si="1"/>
        <v>144.0125128910007</v>
      </c>
    </row>
    <row r="18" spans="1:8" ht="20.25" customHeight="1">
      <c r="A18" s="11">
        <v>11</v>
      </c>
      <c r="B18" s="14" t="s">
        <v>92</v>
      </c>
      <c r="C18" s="21" t="s">
        <v>78</v>
      </c>
      <c r="D18" s="21" t="s">
        <v>78</v>
      </c>
      <c r="E18" s="46" t="s">
        <v>78</v>
      </c>
      <c r="F18" s="46">
        <v>1004.4706379700034</v>
      </c>
      <c r="G18" s="46" t="s">
        <v>78</v>
      </c>
      <c r="H18" s="46">
        <f>F18*1.062171</f>
        <v>1066.9195820032364</v>
      </c>
    </row>
    <row r="19" spans="1:8" ht="20.25" customHeight="1">
      <c r="A19" s="11">
        <v>12</v>
      </c>
      <c r="B19" s="14" t="s">
        <v>64</v>
      </c>
      <c r="C19" s="21" t="s">
        <v>78</v>
      </c>
      <c r="D19" s="21" t="s">
        <v>78</v>
      </c>
      <c r="E19" s="46" t="s">
        <v>78</v>
      </c>
      <c r="F19" s="46">
        <v>10044.706379700034</v>
      </c>
      <c r="G19" s="46" t="s">
        <v>78</v>
      </c>
      <c r="H19" s="46">
        <f>F19*1.062171</f>
        <v>10669.195820032364</v>
      </c>
    </row>
    <row r="20" spans="1:8" ht="20.25" customHeight="1">
      <c r="A20" s="11">
        <v>13</v>
      </c>
      <c r="B20" s="14" t="s">
        <v>65</v>
      </c>
      <c r="C20" s="21" t="s">
        <v>21</v>
      </c>
      <c r="D20" s="21">
        <v>1</v>
      </c>
      <c r="E20" s="46">
        <v>1807.7756204478148</v>
      </c>
      <c r="F20" s="46">
        <v>1807.7756204478148</v>
      </c>
      <c r="G20" s="46">
        <f>E20*1.062171</f>
        <v>1920.166838546676</v>
      </c>
      <c r="H20" s="46">
        <f>G20*D20</f>
        <v>1920.166838546676</v>
      </c>
    </row>
    <row r="21" spans="1:8" ht="20.25" customHeight="1">
      <c r="A21" s="11">
        <v>14</v>
      </c>
      <c r="B21" s="14" t="s">
        <v>249</v>
      </c>
      <c r="C21" s="21" t="s">
        <v>78</v>
      </c>
      <c r="D21" s="21" t="s">
        <v>78</v>
      </c>
      <c r="E21" s="46" t="s">
        <v>78</v>
      </c>
      <c r="F21" s="46">
        <v>1406.2588931580049</v>
      </c>
      <c r="G21" s="46" t="s">
        <v>78</v>
      </c>
      <c r="H21" s="46">
        <f>F21*1.062171</f>
        <v>1493.687414804531</v>
      </c>
    </row>
    <row r="22" spans="1:8" ht="20.25" customHeight="1">
      <c r="A22" s="11">
        <v>15</v>
      </c>
      <c r="B22" s="14" t="s">
        <v>250</v>
      </c>
      <c r="C22" s="21" t="s">
        <v>78</v>
      </c>
      <c r="D22" s="21" t="s">
        <v>78</v>
      </c>
      <c r="E22" s="46" t="s">
        <v>78</v>
      </c>
      <c r="F22" s="46">
        <v>602.682382782002</v>
      </c>
      <c r="G22" s="46" t="s">
        <v>78</v>
      </c>
      <c r="H22" s="46">
        <f>F22*1.062171</f>
        <v>640.1517492019419</v>
      </c>
    </row>
    <row r="23" spans="1:8" ht="20.25" customHeight="1">
      <c r="A23" s="11">
        <v>16</v>
      </c>
      <c r="B23" s="14" t="s">
        <v>67</v>
      </c>
      <c r="C23" s="21" t="s">
        <v>78</v>
      </c>
      <c r="D23" s="21" t="s">
        <v>78</v>
      </c>
      <c r="E23" s="46" t="s">
        <v>78</v>
      </c>
      <c r="F23" s="46">
        <v>602.682382782002</v>
      </c>
      <c r="G23" s="46" t="s">
        <v>78</v>
      </c>
      <c r="H23" s="46">
        <f>F23*1.062171</f>
        <v>640.1517492019419</v>
      </c>
    </row>
    <row r="24" spans="1:8" ht="16.5" customHeight="1">
      <c r="A24" s="2"/>
      <c r="B24" s="19" t="s">
        <v>75</v>
      </c>
      <c r="C24" s="21"/>
      <c r="D24" s="21"/>
      <c r="E24" s="45"/>
      <c r="F24" s="54">
        <f>SUM(F8:F23)</f>
        <v>21107.775863769108</v>
      </c>
      <c r="G24" s="4"/>
      <c r="H24" s="54">
        <f>SUM(H8:H23)</f>
        <v>22420.067396995502</v>
      </c>
    </row>
    <row r="25" ht="1.5" customHeight="1"/>
    <row r="26" spans="1:4" ht="37.5" customHeight="1">
      <c r="A26" s="385" t="s">
        <v>254</v>
      </c>
      <c r="B26" s="385"/>
      <c r="C26" s="385"/>
      <c r="D26" s="385"/>
    </row>
    <row r="27" spans="1:4" ht="12.75" customHeight="1">
      <c r="A27" s="69"/>
      <c r="B27" s="69"/>
      <c r="C27" s="69"/>
      <c r="D27" s="69"/>
    </row>
    <row r="28" spans="1:4" ht="12.75" customHeight="1">
      <c r="A28" s="69"/>
      <c r="B28" s="69"/>
      <c r="C28" s="69"/>
      <c r="D28" s="69"/>
    </row>
    <row r="29" spans="1:4" ht="12.75">
      <c r="A29" s="69"/>
      <c r="B29" s="69"/>
      <c r="C29" s="69"/>
      <c r="D29" s="69"/>
    </row>
    <row r="30" spans="1:4" ht="12.75">
      <c r="A30" s="69"/>
      <c r="B30" s="69"/>
      <c r="C30" s="69"/>
      <c r="D30" s="69"/>
    </row>
    <row r="31" spans="1:4" ht="12.75">
      <c r="A31" s="69"/>
      <c r="B31" s="69"/>
      <c r="C31" s="69"/>
      <c r="D31" s="69"/>
    </row>
  </sheetData>
  <sheetProtection/>
  <mergeCells count="9">
    <mergeCell ref="E6:F6"/>
    <mergeCell ref="G6:H6"/>
    <mergeCell ref="B2:D2"/>
    <mergeCell ref="B4:D4"/>
    <mergeCell ref="A26:D26"/>
    <mergeCell ref="D6:D7"/>
    <mergeCell ref="C6:C7"/>
    <mergeCell ref="B6:B7"/>
    <mergeCell ref="A6:A7"/>
  </mergeCells>
  <printOptions/>
  <pageMargins left="0.98" right="0.16" top="0.38" bottom="0.32" header="0.23" footer="0.17"/>
  <pageSetup horizontalDpi="600" verticalDpi="600" orientation="landscape" paperSize="9" scale="110" r:id="rId1"/>
  <headerFooter alignWithMargins="0">
    <oddFooter>&amp;L&amp;8&amp;Z&amp;F</oddFooter>
  </headerFooter>
</worksheet>
</file>

<file path=xl/worksheets/sheet11.xml><?xml version="1.0" encoding="utf-8"?>
<worksheet xmlns="http://schemas.openxmlformats.org/spreadsheetml/2006/main" xmlns:r="http://schemas.openxmlformats.org/officeDocument/2006/relationships">
  <sheetPr>
    <tabColor indexed="33"/>
  </sheetPr>
  <dimension ref="B1:K18"/>
  <sheetViews>
    <sheetView zoomScalePageLayoutView="0" workbookViewId="0" topLeftCell="B1">
      <pane xSplit="2" ySplit="7" topLeftCell="D8" activePane="bottomRight" state="frozen"/>
      <selection pane="topLeft" activeCell="B1" sqref="B1"/>
      <selection pane="topRight" activeCell="D1" sqref="D1"/>
      <selection pane="bottomLeft" activeCell="B6" sqref="B6"/>
      <selection pane="bottomRight" activeCell="O5" sqref="O5"/>
    </sheetView>
  </sheetViews>
  <sheetFormatPr defaultColWidth="9.140625" defaultRowHeight="12.75"/>
  <cols>
    <col min="2" max="2" width="5.57421875" style="0" customWidth="1"/>
    <col min="3" max="3" width="43.7109375" style="0" customWidth="1"/>
    <col min="4" max="4" width="7.00390625" style="0" customWidth="1"/>
    <col min="5" max="5" width="5.28125" style="0" customWidth="1"/>
    <col min="6" max="6" width="0.2890625" style="0" hidden="1" customWidth="1"/>
    <col min="7" max="7" width="12.7109375" style="0" hidden="1" customWidth="1"/>
    <col min="8" max="8" width="12.8515625" style="0" hidden="1" customWidth="1"/>
    <col min="9" max="9" width="12.57421875" style="0" bestFit="1" customWidth="1"/>
    <col min="10" max="10" width="11.8515625" style="0" bestFit="1" customWidth="1"/>
    <col min="11" max="11" width="12.28125" style="0" bestFit="1" customWidth="1"/>
  </cols>
  <sheetData>
    <row r="1" spans="6:8" ht="12.75">
      <c r="F1" s="315" t="s">
        <v>426</v>
      </c>
      <c r="G1" s="315"/>
      <c r="H1" s="315"/>
    </row>
    <row r="2" spans="3:8" ht="15" customHeight="1">
      <c r="C2" s="360" t="s">
        <v>213</v>
      </c>
      <c r="D2" s="360"/>
      <c r="E2" s="360"/>
      <c r="F2" s="29"/>
      <c r="G2" s="29"/>
      <c r="H2" s="29"/>
    </row>
    <row r="3" spans="2:8" ht="15" customHeight="1">
      <c r="B3" s="338"/>
      <c r="C3" s="74"/>
      <c r="D3" s="74"/>
      <c r="E3" s="74"/>
      <c r="F3" s="29"/>
      <c r="G3" s="29"/>
      <c r="H3" s="29"/>
    </row>
    <row r="4" spans="2:10" ht="15" customHeight="1">
      <c r="B4" s="338"/>
      <c r="C4" s="511" t="s">
        <v>502</v>
      </c>
      <c r="D4" s="384"/>
      <c r="E4" s="384"/>
      <c r="F4" s="384"/>
      <c r="G4" s="384"/>
      <c r="H4" s="384"/>
      <c r="I4" s="384"/>
      <c r="J4" s="384"/>
    </row>
    <row r="5" spans="3:8" ht="18" customHeight="1">
      <c r="C5" s="293"/>
      <c r="D5" s="293"/>
      <c r="E5" s="293"/>
      <c r="F5" s="294"/>
      <c r="G5" s="294"/>
      <c r="H5" s="295"/>
    </row>
    <row r="6" spans="2:11" ht="12.75" customHeight="1">
      <c r="B6" s="328" t="s">
        <v>0</v>
      </c>
      <c r="C6" s="328" t="s">
        <v>1</v>
      </c>
      <c r="D6" s="328" t="s">
        <v>2</v>
      </c>
      <c r="E6" s="328" t="s">
        <v>76</v>
      </c>
      <c r="F6" s="386" t="s">
        <v>431</v>
      </c>
      <c r="G6" s="387"/>
      <c r="H6" s="388"/>
      <c r="I6" s="386" t="s">
        <v>432</v>
      </c>
      <c r="J6" s="387"/>
      <c r="K6" s="388"/>
    </row>
    <row r="7" spans="2:11" ht="76.5">
      <c r="B7" s="313"/>
      <c r="C7" s="313"/>
      <c r="D7" s="313"/>
      <c r="E7" s="313"/>
      <c r="F7" s="16" t="s">
        <v>93</v>
      </c>
      <c r="G7" s="16" t="s">
        <v>94</v>
      </c>
      <c r="H7" s="11" t="s">
        <v>95</v>
      </c>
      <c r="I7" s="11" t="s">
        <v>93</v>
      </c>
      <c r="J7" s="11" t="s">
        <v>94</v>
      </c>
      <c r="K7" s="11" t="s">
        <v>95</v>
      </c>
    </row>
    <row r="8" spans="2:11" ht="20.25" customHeight="1">
      <c r="B8" s="11">
        <v>1</v>
      </c>
      <c r="C8" s="12" t="s">
        <v>255</v>
      </c>
      <c r="D8" s="10" t="s">
        <v>21</v>
      </c>
      <c r="E8" s="27">
        <v>1</v>
      </c>
      <c r="F8" s="20">
        <v>25799.03353289682</v>
      </c>
      <c r="G8" s="20">
        <v>32248.19817973299</v>
      </c>
      <c r="H8" s="20">
        <v>38697.36282656916</v>
      </c>
      <c r="I8" s="20">
        <v>27402.98524667055</v>
      </c>
      <c r="J8" s="20">
        <v>34253.10090876517</v>
      </c>
      <c r="K8" s="20">
        <v>41103.21657085979</v>
      </c>
    </row>
    <row r="9" spans="2:11" ht="22.5" customHeight="1">
      <c r="B9" s="11">
        <v>2</v>
      </c>
      <c r="C9" s="12" t="s">
        <v>96</v>
      </c>
      <c r="D9" s="10" t="s">
        <v>21</v>
      </c>
      <c r="E9" s="27">
        <v>1</v>
      </c>
      <c r="F9" s="20">
        <v>5159.56921202415</v>
      </c>
      <c r="G9" s="20">
        <v>6449.16464683617</v>
      </c>
      <c r="H9" s="20">
        <v>7739.94755442426</v>
      </c>
      <c r="I9" s="20">
        <v>5480.344789504903</v>
      </c>
      <c r="J9" s="20">
        <v>6850.115662094621</v>
      </c>
      <c r="K9" s="20">
        <v>8221.14783383037</v>
      </c>
    </row>
    <row r="10" spans="2:11" ht="32.25" customHeight="1">
      <c r="B10" s="11">
        <v>3</v>
      </c>
      <c r="C10" s="12" t="s">
        <v>256</v>
      </c>
      <c r="D10" s="10" t="s">
        <v>78</v>
      </c>
      <c r="E10" s="20" t="s">
        <v>78</v>
      </c>
      <c r="F10" s="20">
        <v>10061.45683164111</v>
      </c>
      <c r="G10" s="20">
        <v>10061.45683164111</v>
      </c>
      <c r="H10" s="20">
        <v>10319.1384240483</v>
      </c>
      <c r="I10" s="20">
        <v>10686.987664321068</v>
      </c>
      <c r="J10" s="20">
        <v>10686.987664321068</v>
      </c>
      <c r="K10" s="20">
        <v>10960.689579009806</v>
      </c>
    </row>
    <row r="11" spans="2:11" s="24" customFormat="1" ht="23.25" customHeight="1">
      <c r="B11" s="11"/>
      <c r="C11" s="16" t="s">
        <v>75</v>
      </c>
      <c r="D11" s="11"/>
      <c r="E11" s="22"/>
      <c r="F11" s="22">
        <f aca="true" t="shared" si="0" ref="F11:K11">SUM(F8:F10)</f>
        <v>41020.05957656208</v>
      </c>
      <c r="G11" s="22">
        <f t="shared" si="0"/>
        <v>48758.81965821027</v>
      </c>
      <c r="H11" s="22">
        <f t="shared" si="0"/>
        <v>56756.44880504172</v>
      </c>
      <c r="I11" s="22">
        <f t="shared" si="0"/>
        <v>43570.31770049652</v>
      </c>
      <c r="J11" s="22">
        <f t="shared" si="0"/>
        <v>51790.204235180856</v>
      </c>
      <c r="K11" s="22">
        <f t="shared" si="0"/>
        <v>60285.05398369997</v>
      </c>
    </row>
    <row r="13" spans="2:8" ht="15.75" customHeight="1">
      <c r="B13" s="39"/>
      <c r="C13" s="39"/>
      <c r="D13" s="39"/>
      <c r="E13" s="39"/>
      <c r="F13" s="39"/>
      <c r="G13" s="39"/>
      <c r="H13" s="39"/>
    </row>
    <row r="14" spans="2:8" ht="12.75">
      <c r="B14" s="39"/>
      <c r="C14" s="39"/>
      <c r="D14" s="39"/>
      <c r="E14" s="39"/>
      <c r="F14" s="39"/>
      <c r="G14" s="39"/>
      <c r="H14" s="39"/>
    </row>
    <row r="15" spans="2:8" ht="12.75">
      <c r="B15" s="39"/>
      <c r="C15" s="39"/>
      <c r="D15" s="39"/>
      <c r="E15" s="39"/>
      <c r="F15" s="39"/>
      <c r="G15" s="39"/>
      <c r="H15" s="39"/>
    </row>
    <row r="16" spans="2:8" ht="12.75">
      <c r="B16" s="39"/>
      <c r="C16" s="39"/>
      <c r="D16" s="39"/>
      <c r="E16" s="39"/>
      <c r="F16" s="39"/>
      <c r="G16" s="39"/>
      <c r="H16" s="39"/>
    </row>
    <row r="17" spans="2:8" ht="12.75">
      <c r="B17" s="39"/>
      <c r="C17" s="39"/>
      <c r="D17" s="39"/>
      <c r="E17" s="39"/>
      <c r="F17" s="39"/>
      <c r="G17" s="39"/>
      <c r="H17" s="39"/>
    </row>
    <row r="18" spans="2:8" ht="12.75">
      <c r="B18" s="39"/>
      <c r="C18" s="39"/>
      <c r="D18" s="39"/>
      <c r="E18" s="39"/>
      <c r="F18" s="39"/>
      <c r="G18" s="39"/>
      <c r="H18" s="39"/>
    </row>
  </sheetData>
  <sheetProtection/>
  <mergeCells count="9">
    <mergeCell ref="I6:K6"/>
    <mergeCell ref="F1:H1"/>
    <mergeCell ref="B6:B7"/>
    <mergeCell ref="C6:C7"/>
    <mergeCell ref="D6:D7"/>
    <mergeCell ref="E6:E7"/>
    <mergeCell ref="F6:H6"/>
    <mergeCell ref="C2:E2"/>
    <mergeCell ref="C4:J4"/>
  </mergeCells>
  <printOptions/>
  <pageMargins left="0.75" right="0.16" top="1.18" bottom="0.64" header="0.5" footer="0.16"/>
  <pageSetup horizontalDpi="600" verticalDpi="600" orientation="landscape" paperSize="9" scale="102" r:id="rId1"/>
  <headerFooter alignWithMargins="0">
    <oddFooter>&amp;L&amp;8&amp;Z&amp;F</oddFooter>
  </headerFooter>
</worksheet>
</file>

<file path=xl/worksheets/sheet12.xml><?xml version="1.0" encoding="utf-8"?>
<worksheet xmlns="http://schemas.openxmlformats.org/spreadsheetml/2006/main" xmlns:r="http://schemas.openxmlformats.org/officeDocument/2006/relationships">
  <sheetPr>
    <tabColor indexed="33"/>
  </sheetPr>
  <dimension ref="B2:J29"/>
  <sheetViews>
    <sheetView zoomScalePageLayoutView="0" workbookViewId="0" topLeftCell="B2">
      <pane xSplit="2" ySplit="5" topLeftCell="D10" activePane="bottomRight" state="frozen"/>
      <selection pane="topLeft" activeCell="B2" sqref="B2"/>
      <selection pane="topRight" activeCell="D2" sqref="D2"/>
      <selection pane="bottomLeft" activeCell="B7" sqref="B7"/>
      <selection pane="bottomRight" activeCell="D7" sqref="D7"/>
    </sheetView>
  </sheetViews>
  <sheetFormatPr defaultColWidth="9.140625" defaultRowHeight="12.75"/>
  <cols>
    <col min="2" max="2" width="6.28125" style="0" customWidth="1"/>
    <col min="3" max="3" width="41.8515625" style="0" customWidth="1"/>
    <col min="5" max="5" width="9.00390625" style="0" customWidth="1"/>
    <col min="6" max="6" width="11.8515625" style="0" hidden="1" customWidth="1"/>
    <col min="7" max="7" width="11.28125" style="0" hidden="1" customWidth="1"/>
    <col min="8" max="9" width="10.8515625" style="0" customWidth="1"/>
  </cols>
  <sheetData>
    <row r="2" spans="7:9" ht="12.75">
      <c r="G2" s="389" t="s">
        <v>426</v>
      </c>
      <c r="H2" s="389"/>
      <c r="I2" s="389"/>
    </row>
    <row r="3" spans="2:9" ht="15" customHeight="1">
      <c r="B3" s="390" t="s">
        <v>214</v>
      </c>
      <c r="C3" s="390"/>
      <c r="D3" s="390"/>
      <c r="E3" s="390"/>
      <c r="F3" s="390"/>
      <c r="G3" s="390"/>
      <c r="H3" s="390"/>
      <c r="I3" s="390"/>
    </row>
    <row r="4" spans="2:9" ht="21.75" customHeight="1">
      <c r="B4" s="391" t="s">
        <v>257</v>
      </c>
      <c r="C4" s="391"/>
      <c r="D4" s="391"/>
      <c r="E4" s="391"/>
      <c r="F4" s="391"/>
      <c r="G4" s="391"/>
      <c r="H4" s="391"/>
      <c r="I4" s="391"/>
    </row>
    <row r="5" spans="2:9" ht="12.75" customHeight="1">
      <c r="B5" s="392" t="s">
        <v>0</v>
      </c>
      <c r="C5" s="392" t="s">
        <v>1</v>
      </c>
      <c r="D5" s="392" t="s">
        <v>2</v>
      </c>
      <c r="E5" s="392" t="s">
        <v>76</v>
      </c>
      <c r="F5" s="321" t="s">
        <v>413</v>
      </c>
      <c r="G5" s="322"/>
      <c r="H5" s="321" t="s">
        <v>426</v>
      </c>
      <c r="I5" s="322"/>
    </row>
    <row r="6" spans="2:9" ht="12.75">
      <c r="B6" s="393"/>
      <c r="C6" s="393"/>
      <c r="D6" s="393"/>
      <c r="E6" s="393"/>
      <c r="F6" s="1" t="s">
        <v>80</v>
      </c>
      <c r="G6" s="1" t="s">
        <v>84</v>
      </c>
      <c r="H6" s="1" t="s">
        <v>80</v>
      </c>
      <c r="I6" s="1" t="s">
        <v>84</v>
      </c>
    </row>
    <row r="7" spans="2:9" ht="13.5" customHeight="1">
      <c r="B7" s="11">
        <v>1</v>
      </c>
      <c r="C7" s="12" t="s">
        <v>8</v>
      </c>
      <c r="D7" s="10" t="s">
        <v>21</v>
      </c>
      <c r="E7" s="10">
        <v>2</v>
      </c>
      <c r="F7" s="20">
        <v>241.69989481038536</v>
      </c>
      <c r="G7" s="20">
        <v>483.3997896207707</v>
      </c>
      <c r="H7" s="20">
        <f>F7*1.062171</f>
        <v>256.7266189706418</v>
      </c>
      <c r="I7" s="20">
        <v>513.4532379412836</v>
      </c>
    </row>
    <row r="8" spans="2:9" ht="18.75" customHeight="1">
      <c r="B8" s="11">
        <f>B7+1</f>
        <v>2</v>
      </c>
      <c r="C8" s="12" t="s">
        <v>30</v>
      </c>
      <c r="D8" s="10" t="s">
        <v>21</v>
      </c>
      <c r="E8" s="10">
        <v>6</v>
      </c>
      <c r="F8" s="20">
        <v>100.70828950432723</v>
      </c>
      <c r="G8" s="20">
        <v>604.2497370259633</v>
      </c>
      <c r="H8" s="20">
        <f aca="true" t="shared" si="0" ref="H8:H13">F8*1.062171</f>
        <v>106.96942457110075</v>
      </c>
      <c r="I8" s="20">
        <v>641.8165474266045</v>
      </c>
    </row>
    <row r="9" spans="2:10" ht="20.25" customHeight="1">
      <c r="B9" s="11">
        <f aca="true" t="shared" si="1" ref="B9:B15">B8+1</f>
        <v>3</v>
      </c>
      <c r="C9" s="12" t="s">
        <v>31</v>
      </c>
      <c r="D9" s="10" t="s">
        <v>21</v>
      </c>
      <c r="E9" s="10">
        <v>2</v>
      </c>
      <c r="F9" s="20">
        <v>277.407830789626</v>
      </c>
      <c r="G9" s="20">
        <v>554.815661579252</v>
      </c>
      <c r="H9" s="20">
        <f t="shared" si="0"/>
        <v>294.6545530376479</v>
      </c>
      <c r="I9" s="20">
        <v>589.3091060752957</v>
      </c>
      <c r="J9" s="76"/>
    </row>
    <row r="10" spans="2:9" ht="28.5" customHeight="1">
      <c r="B10" s="11">
        <f t="shared" si="1"/>
        <v>4</v>
      </c>
      <c r="C10" s="12" t="s">
        <v>97</v>
      </c>
      <c r="D10" s="10" t="s">
        <v>21</v>
      </c>
      <c r="E10" s="10">
        <v>6</v>
      </c>
      <c r="F10" s="20">
        <v>277.407830789626</v>
      </c>
      <c r="G10" s="20">
        <v>1664.446984737756</v>
      </c>
      <c r="H10" s="20">
        <f t="shared" si="0"/>
        <v>294.6545530376479</v>
      </c>
      <c r="I10" s="20">
        <v>1767.9273182258871</v>
      </c>
    </row>
    <row r="11" spans="2:9" ht="17.25" customHeight="1">
      <c r="B11" s="11">
        <f t="shared" si="1"/>
        <v>5</v>
      </c>
      <c r="C11" s="12" t="s">
        <v>62</v>
      </c>
      <c r="D11" s="10" t="s">
        <v>21</v>
      </c>
      <c r="E11" s="10">
        <v>2</v>
      </c>
      <c r="F11" s="20">
        <v>739.7542154390028</v>
      </c>
      <c r="G11" s="20">
        <v>1479.5084308780056</v>
      </c>
      <c r="H11" s="20">
        <f t="shared" si="0"/>
        <v>785.7454747670611</v>
      </c>
      <c r="I11" s="20">
        <v>1571.4909495341221</v>
      </c>
    </row>
    <row r="12" spans="2:9" ht="15.75" customHeight="1">
      <c r="B12" s="11">
        <f t="shared" si="1"/>
        <v>6</v>
      </c>
      <c r="C12" s="12" t="s">
        <v>32</v>
      </c>
      <c r="D12" s="10" t="s">
        <v>29</v>
      </c>
      <c r="E12" s="10">
        <v>35</v>
      </c>
      <c r="F12" s="20">
        <v>14.795084308780055</v>
      </c>
      <c r="G12" s="20">
        <v>517.8279508073019</v>
      </c>
      <c r="H12" s="20">
        <f t="shared" si="0"/>
        <v>15.71490949534122</v>
      </c>
      <c r="I12" s="20">
        <v>550.0218323369427</v>
      </c>
    </row>
    <row r="13" spans="2:9" ht="32.25" customHeight="1">
      <c r="B13" s="11">
        <f t="shared" si="1"/>
        <v>7</v>
      </c>
      <c r="C13" s="12" t="s">
        <v>258</v>
      </c>
      <c r="D13" s="10" t="s">
        <v>21</v>
      </c>
      <c r="E13" s="10">
        <v>3</v>
      </c>
      <c r="F13" s="20">
        <v>554.815661579252</v>
      </c>
      <c r="G13" s="20">
        <v>1664.446984737756</v>
      </c>
      <c r="H13" s="20">
        <f t="shared" si="0"/>
        <v>589.3091060752957</v>
      </c>
      <c r="I13" s="20">
        <v>1767.9273182258871</v>
      </c>
    </row>
    <row r="14" spans="2:9" ht="21" customHeight="1">
      <c r="B14" s="11">
        <f t="shared" si="1"/>
        <v>8</v>
      </c>
      <c r="C14" s="12" t="s">
        <v>129</v>
      </c>
      <c r="D14" s="10" t="s">
        <v>35</v>
      </c>
      <c r="E14" s="10" t="s">
        <v>35</v>
      </c>
      <c r="F14" s="10" t="s">
        <v>35</v>
      </c>
      <c r="G14" s="20">
        <v>1387.0391539481302</v>
      </c>
      <c r="H14" s="10" t="s">
        <v>35</v>
      </c>
      <c r="I14" s="20">
        <v>1473.2727651882394</v>
      </c>
    </row>
    <row r="15" spans="2:9" ht="18.75" customHeight="1">
      <c r="B15" s="11">
        <f t="shared" si="1"/>
        <v>9</v>
      </c>
      <c r="C15" s="12" t="s">
        <v>33</v>
      </c>
      <c r="D15" s="10" t="s">
        <v>21</v>
      </c>
      <c r="E15" s="10">
        <v>11</v>
      </c>
      <c r="F15" s="10" t="s">
        <v>35</v>
      </c>
      <c r="G15" s="20">
        <v>110.9631323158504</v>
      </c>
      <c r="H15" s="10" t="s">
        <v>35</v>
      </c>
      <c r="I15" s="20">
        <v>117.86182121505914</v>
      </c>
    </row>
    <row r="16" spans="2:9" ht="30" customHeight="1">
      <c r="B16" s="11">
        <v>10</v>
      </c>
      <c r="C16" s="12" t="s">
        <v>259</v>
      </c>
      <c r="D16" s="10" t="s">
        <v>21</v>
      </c>
      <c r="E16" s="10">
        <v>1</v>
      </c>
      <c r="F16" s="20">
        <v>2014.1657900865448</v>
      </c>
      <c r="G16" s="20">
        <v>2014.1657900865448</v>
      </c>
      <c r="H16" s="20">
        <f>F16*1.062171</f>
        <v>2139.3884914220152</v>
      </c>
      <c r="I16" s="20">
        <v>2139.3884914220152</v>
      </c>
    </row>
    <row r="17" spans="2:9" ht="22.5" customHeight="1">
      <c r="B17" s="11">
        <v>11</v>
      </c>
      <c r="C17" s="12" t="s">
        <v>133</v>
      </c>
      <c r="D17" s="10" t="s">
        <v>21</v>
      </c>
      <c r="E17" s="10">
        <v>1</v>
      </c>
      <c r="F17" s="20">
        <v>1409.9160530605814</v>
      </c>
      <c r="G17" s="20">
        <v>1409.9160530605814</v>
      </c>
      <c r="H17" s="20">
        <f>F17*1.062171</f>
        <v>1497.5719439954107</v>
      </c>
      <c r="I17" s="20">
        <v>1497.5719439954107</v>
      </c>
    </row>
    <row r="18" spans="2:9" ht="33" customHeight="1">
      <c r="B18" s="11">
        <v>12</v>
      </c>
      <c r="C18" s="12" t="s">
        <v>260</v>
      </c>
      <c r="D18" s="10" t="s">
        <v>35</v>
      </c>
      <c r="E18" s="10" t="s">
        <v>35</v>
      </c>
      <c r="F18" s="10" t="s">
        <v>35</v>
      </c>
      <c r="G18" s="20">
        <v>604.2497370259633</v>
      </c>
      <c r="H18" s="10" t="s">
        <v>35</v>
      </c>
      <c r="I18" s="20">
        <v>641.8165474266045</v>
      </c>
    </row>
    <row r="19" spans="2:9" ht="15.75" customHeight="1">
      <c r="B19" s="11">
        <v>13</v>
      </c>
      <c r="C19" s="12" t="s">
        <v>34</v>
      </c>
      <c r="D19" s="10" t="s">
        <v>35</v>
      </c>
      <c r="E19" s="10" t="s">
        <v>35</v>
      </c>
      <c r="F19" s="10" t="s">
        <v>35</v>
      </c>
      <c r="G19" s="20">
        <v>1007.0828950432724</v>
      </c>
      <c r="H19" s="10" t="s">
        <v>35</v>
      </c>
      <c r="I19" s="20">
        <v>1069.6942457110076</v>
      </c>
    </row>
    <row r="20" spans="2:9" ht="27.75" customHeight="1">
      <c r="B20" s="11">
        <v>14</v>
      </c>
      <c r="C20" s="14" t="s">
        <v>134</v>
      </c>
      <c r="D20" s="10" t="s">
        <v>35</v>
      </c>
      <c r="E20" s="10" t="s">
        <v>35</v>
      </c>
      <c r="F20" s="10" t="s">
        <v>35</v>
      </c>
      <c r="G20" s="20">
        <v>2014.1657900865448</v>
      </c>
      <c r="H20" s="10" t="s">
        <v>35</v>
      </c>
      <c r="I20" s="20">
        <v>2139.3884914220152</v>
      </c>
    </row>
    <row r="21" spans="2:9" ht="15.75" customHeight="1">
      <c r="B21" s="11">
        <v>15</v>
      </c>
      <c r="C21" s="14" t="s">
        <v>99</v>
      </c>
      <c r="D21" s="10" t="s">
        <v>35</v>
      </c>
      <c r="E21" s="10" t="s">
        <v>35</v>
      </c>
      <c r="F21" s="10" t="s">
        <v>35</v>
      </c>
      <c r="G21" s="20">
        <v>4028.3315801730896</v>
      </c>
      <c r="H21" s="10" t="s">
        <v>35</v>
      </c>
      <c r="I21" s="20">
        <v>4278.7769828440305</v>
      </c>
    </row>
    <row r="22" spans="2:9" s="24" customFormat="1" ht="16.5" customHeight="1">
      <c r="B22" s="2"/>
      <c r="C22" s="18" t="s">
        <v>98</v>
      </c>
      <c r="D22" s="3"/>
      <c r="E22" s="3"/>
      <c r="F22" s="11"/>
      <c r="G22" s="22">
        <f>SUM(G7:G21)</f>
        <v>19544.609671126782</v>
      </c>
      <c r="H22" s="11"/>
      <c r="I22" s="22">
        <f>SUM(I7:I21)</f>
        <v>20759.717598990406</v>
      </c>
    </row>
    <row r="23" ht="12.75" customHeight="1" hidden="1"/>
    <row r="24" spans="2:7" ht="30.75" customHeight="1">
      <c r="B24" s="385" t="s">
        <v>252</v>
      </c>
      <c r="C24" s="385"/>
      <c r="D24" s="385"/>
      <c r="E24" s="385"/>
      <c r="F24" s="385"/>
      <c r="G24" s="385"/>
    </row>
    <row r="25" spans="2:7" ht="12.75">
      <c r="B25" s="385"/>
      <c r="C25" s="385"/>
      <c r="D25" s="385"/>
      <c r="E25" s="385"/>
      <c r="F25" s="385"/>
      <c r="G25" s="385"/>
    </row>
    <row r="26" spans="2:7" ht="12.75">
      <c r="B26" s="385"/>
      <c r="C26" s="385"/>
      <c r="D26" s="385"/>
      <c r="E26" s="385"/>
      <c r="F26" s="385"/>
      <c r="G26" s="385"/>
    </row>
    <row r="27" spans="2:9" ht="12.75">
      <c r="B27" s="385"/>
      <c r="C27" s="385"/>
      <c r="D27" s="385"/>
      <c r="E27" s="385"/>
      <c r="F27" s="385"/>
      <c r="G27" s="385"/>
      <c r="H27" s="385"/>
      <c r="I27" s="385"/>
    </row>
    <row r="28" spans="2:9" ht="12.75">
      <c r="B28" s="385"/>
      <c r="C28" s="385"/>
      <c r="D28" s="385"/>
      <c r="E28" s="385"/>
      <c r="F28" s="385"/>
      <c r="G28" s="385"/>
      <c r="H28" s="385"/>
      <c r="I28" s="385"/>
    </row>
    <row r="29" spans="2:9" ht="12.75">
      <c r="B29" s="385"/>
      <c r="C29" s="385"/>
      <c r="D29" s="385"/>
      <c r="E29" s="385"/>
      <c r="F29" s="385"/>
      <c r="G29" s="385"/>
      <c r="H29" s="385"/>
      <c r="I29" s="385"/>
    </row>
  </sheetData>
  <sheetProtection/>
  <mergeCells count="15">
    <mergeCell ref="B27:I27"/>
    <mergeCell ref="B28:I28"/>
    <mergeCell ref="B24:G24"/>
    <mergeCell ref="B25:G25"/>
    <mergeCell ref="B26:G26"/>
    <mergeCell ref="H5:I5"/>
    <mergeCell ref="G2:I2"/>
    <mergeCell ref="B29:I29"/>
    <mergeCell ref="F5:G5"/>
    <mergeCell ref="B3:I3"/>
    <mergeCell ref="B4:I4"/>
    <mergeCell ref="B5:B6"/>
    <mergeCell ref="C5:C6"/>
    <mergeCell ref="D5:D6"/>
    <mergeCell ref="E5:E6"/>
  </mergeCells>
  <printOptions/>
  <pageMargins left="1" right="0.19" top="0.35" bottom="0.28" header="0.16" footer="0.16"/>
  <pageSetup horizontalDpi="600" verticalDpi="600" orientation="landscape" paperSize="9" scale="120" r:id="rId1"/>
  <headerFooter alignWithMargins="0">
    <oddFooter>&amp;L&amp;8&amp;Z&amp;F</oddFooter>
  </headerFooter>
</worksheet>
</file>

<file path=xl/worksheets/sheet13.xml><?xml version="1.0" encoding="utf-8"?>
<worksheet xmlns="http://schemas.openxmlformats.org/spreadsheetml/2006/main" xmlns:r="http://schemas.openxmlformats.org/officeDocument/2006/relationships">
  <sheetPr>
    <tabColor indexed="33"/>
  </sheetPr>
  <dimension ref="A2:J25"/>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6.8515625" style="0" customWidth="1"/>
    <col min="2" max="2" width="40.00390625" style="0" customWidth="1"/>
    <col min="3" max="3" width="10.7109375" style="0" customWidth="1"/>
    <col min="4" max="4" width="7.421875" style="0" customWidth="1"/>
    <col min="5" max="5" width="9.28125" style="0" hidden="1" customWidth="1"/>
    <col min="6" max="6" width="10.8515625" style="0" hidden="1" customWidth="1"/>
    <col min="7" max="7" width="9.421875" style="0" customWidth="1"/>
    <col min="8" max="8" width="12.00390625" style="0" bestFit="1" customWidth="1"/>
  </cols>
  <sheetData>
    <row r="2" spans="6:8" ht="12.75">
      <c r="F2" s="389" t="s">
        <v>433</v>
      </c>
      <c r="G2" s="389"/>
      <c r="H2" s="389"/>
    </row>
    <row r="3" spans="1:8" ht="14.25" customHeight="1">
      <c r="A3" s="390" t="s">
        <v>215</v>
      </c>
      <c r="B3" s="390"/>
      <c r="C3" s="390"/>
      <c r="D3" s="390"/>
      <c r="E3" s="390"/>
      <c r="F3" s="390"/>
      <c r="G3" s="390"/>
      <c r="H3" s="390"/>
    </row>
    <row r="4" spans="1:8" ht="21" customHeight="1">
      <c r="A4" s="378" t="s">
        <v>261</v>
      </c>
      <c r="B4" s="378"/>
      <c r="C4" s="378"/>
      <c r="D4" s="378"/>
      <c r="E4" s="378"/>
      <c r="F4" s="378"/>
      <c r="G4" s="378"/>
      <c r="H4" s="378"/>
    </row>
    <row r="5" spans="1:8" ht="12.75">
      <c r="A5" s="328" t="s">
        <v>0</v>
      </c>
      <c r="B5" s="328" t="s">
        <v>1</v>
      </c>
      <c r="C5" s="328" t="s">
        <v>2</v>
      </c>
      <c r="D5" s="328" t="s">
        <v>76</v>
      </c>
      <c r="E5" s="321" t="s">
        <v>416</v>
      </c>
      <c r="F5" s="321"/>
      <c r="G5" s="321" t="s">
        <v>433</v>
      </c>
      <c r="H5" s="321"/>
    </row>
    <row r="6" spans="1:8" ht="12.75">
      <c r="A6" s="314"/>
      <c r="B6" s="314"/>
      <c r="C6" s="314"/>
      <c r="D6" s="314"/>
      <c r="E6" s="7" t="s">
        <v>80</v>
      </c>
      <c r="F6" s="7" t="s">
        <v>84</v>
      </c>
      <c r="G6" s="7" t="s">
        <v>80</v>
      </c>
      <c r="H6" s="7" t="s">
        <v>84</v>
      </c>
    </row>
    <row r="7" spans="1:8" ht="15.75" customHeight="1">
      <c r="A7" s="11">
        <v>1</v>
      </c>
      <c r="B7" s="12" t="s">
        <v>8</v>
      </c>
      <c r="C7" s="10" t="s">
        <v>21</v>
      </c>
      <c r="D7" s="10">
        <v>2</v>
      </c>
      <c r="E7" s="20">
        <v>241.69989481038536</v>
      </c>
      <c r="F7" s="20">
        <v>483.3997896207707</v>
      </c>
      <c r="G7" s="20">
        <f>E7*1.062171</f>
        <v>256.7266189706418</v>
      </c>
      <c r="H7" s="20">
        <v>513.4532379412836</v>
      </c>
    </row>
    <row r="8" spans="1:8" ht="16.5" customHeight="1">
      <c r="A8" s="11">
        <f>A7+1</f>
        <v>2</v>
      </c>
      <c r="B8" s="12" t="s">
        <v>24</v>
      </c>
      <c r="C8" s="10" t="s">
        <v>21</v>
      </c>
      <c r="D8" s="10">
        <v>6</v>
      </c>
      <c r="E8" s="20">
        <v>100.70828950432723</v>
      </c>
      <c r="F8" s="20">
        <v>604.2497370259633</v>
      </c>
      <c r="G8" s="20">
        <f aca="true" t="shared" si="0" ref="G8:G13">E8*1.062171</f>
        <v>106.96942457110075</v>
      </c>
      <c r="H8" s="20">
        <v>641.8165474266045</v>
      </c>
    </row>
    <row r="9" spans="1:8" ht="17.25" customHeight="1">
      <c r="A9" s="11">
        <f aca="true" t="shared" si="1" ref="A9:A16">A8+1</f>
        <v>3</v>
      </c>
      <c r="B9" s="12" t="s">
        <v>31</v>
      </c>
      <c r="C9" s="10" t="s">
        <v>28</v>
      </c>
      <c r="D9" s="10">
        <v>2</v>
      </c>
      <c r="E9" s="20">
        <v>302.12486851298166</v>
      </c>
      <c r="F9" s="20">
        <v>604.2497370259633</v>
      </c>
      <c r="G9" s="20">
        <f t="shared" si="0"/>
        <v>320.90827371330226</v>
      </c>
      <c r="H9" s="20">
        <v>641.8165474266045</v>
      </c>
    </row>
    <row r="10" spans="1:8" ht="29.25" customHeight="1">
      <c r="A10" s="11">
        <f t="shared" si="1"/>
        <v>4</v>
      </c>
      <c r="B10" s="12" t="s">
        <v>36</v>
      </c>
      <c r="C10" s="10" t="s">
        <v>21</v>
      </c>
      <c r="D10" s="10">
        <v>6</v>
      </c>
      <c r="E10" s="20">
        <v>302.12486851298166</v>
      </c>
      <c r="F10" s="20">
        <v>1812.7492110778899</v>
      </c>
      <c r="G10" s="20">
        <f t="shared" si="0"/>
        <v>320.90827371330226</v>
      </c>
      <c r="H10" s="20">
        <v>1925.4496422798136</v>
      </c>
    </row>
    <row r="11" spans="1:8" ht="17.25" customHeight="1">
      <c r="A11" s="11">
        <f t="shared" si="1"/>
        <v>5</v>
      </c>
      <c r="B11" s="12" t="s">
        <v>62</v>
      </c>
      <c r="C11" s="10" t="s">
        <v>21</v>
      </c>
      <c r="D11" s="10">
        <v>2</v>
      </c>
      <c r="E11" s="20">
        <v>805.6663160346178</v>
      </c>
      <c r="F11" s="20">
        <v>1611.3326320692356</v>
      </c>
      <c r="G11" s="20">
        <f t="shared" si="0"/>
        <v>855.755396568806</v>
      </c>
      <c r="H11" s="20">
        <v>1711.510793137612</v>
      </c>
    </row>
    <row r="12" spans="1:8" ht="18" customHeight="1">
      <c r="A12" s="11">
        <f t="shared" si="1"/>
        <v>6</v>
      </c>
      <c r="B12" s="12" t="s">
        <v>26</v>
      </c>
      <c r="C12" s="10" t="s">
        <v>29</v>
      </c>
      <c r="D12" s="10">
        <v>35</v>
      </c>
      <c r="E12" s="20">
        <v>16.113326320692355</v>
      </c>
      <c r="F12" s="20">
        <v>563.9664212242325</v>
      </c>
      <c r="G12" s="20">
        <f t="shared" si="0"/>
        <v>17.11510793137612</v>
      </c>
      <c r="H12" s="20">
        <v>599.0287775981642</v>
      </c>
    </row>
    <row r="13" spans="1:10" ht="28.5" customHeight="1">
      <c r="A13" s="11">
        <f t="shared" si="1"/>
        <v>7</v>
      </c>
      <c r="B13" s="13" t="s">
        <v>37</v>
      </c>
      <c r="C13" s="15" t="s">
        <v>28</v>
      </c>
      <c r="D13" s="15">
        <v>1</v>
      </c>
      <c r="E13" s="20">
        <v>704.9580265302907</v>
      </c>
      <c r="F13" s="20">
        <v>704.9580265302907</v>
      </c>
      <c r="G13" s="20">
        <f t="shared" si="0"/>
        <v>748.7859719977054</v>
      </c>
      <c r="H13" s="20">
        <v>748.7859719977054</v>
      </c>
      <c r="J13" s="9"/>
    </row>
    <row r="14" spans="1:10" ht="28.5" customHeight="1">
      <c r="A14" s="11">
        <f t="shared" si="1"/>
        <v>8</v>
      </c>
      <c r="B14" s="12" t="s">
        <v>38</v>
      </c>
      <c r="C14" s="10" t="s">
        <v>35</v>
      </c>
      <c r="D14" s="10" t="s">
        <v>78</v>
      </c>
      <c r="E14" s="10" t="s">
        <v>35</v>
      </c>
      <c r="F14" s="20">
        <v>1510.6243425649084</v>
      </c>
      <c r="G14" s="10" t="s">
        <v>35</v>
      </c>
      <c r="H14" s="20">
        <v>1604.5413685665112</v>
      </c>
      <c r="J14" s="9"/>
    </row>
    <row r="15" spans="1:10" ht="16.5" customHeight="1">
      <c r="A15" s="11">
        <f t="shared" si="1"/>
        <v>9</v>
      </c>
      <c r="B15" s="14" t="s">
        <v>39</v>
      </c>
      <c r="C15" s="10" t="s">
        <v>21</v>
      </c>
      <c r="D15" s="10">
        <v>18</v>
      </c>
      <c r="E15" s="20">
        <v>12.084994740519269</v>
      </c>
      <c r="F15" s="20">
        <v>217.52990532934683</v>
      </c>
      <c r="G15" s="20">
        <f>E15*1.062171</f>
        <v>12.836330948532092</v>
      </c>
      <c r="H15" s="20">
        <v>231.05395707357766</v>
      </c>
      <c r="J15" s="64"/>
    </row>
    <row r="16" spans="1:10" ht="15.75" customHeight="1">
      <c r="A16" s="11">
        <f t="shared" si="1"/>
        <v>10</v>
      </c>
      <c r="B16" s="14" t="s">
        <v>40</v>
      </c>
      <c r="C16" s="10" t="s">
        <v>35</v>
      </c>
      <c r="D16" s="10" t="s">
        <v>78</v>
      </c>
      <c r="E16" s="10" t="s">
        <v>35</v>
      </c>
      <c r="F16" s="20">
        <v>1007.0828950432724</v>
      </c>
      <c r="G16" s="10" t="s">
        <v>35</v>
      </c>
      <c r="H16" s="20">
        <v>1069.6942457110076</v>
      </c>
      <c r="J16" s="9"/>
    </row>
    <row r="17" spans="1:8" ht="25.5" customHeight="1">
      <c r="A17" s="11">
        <v>11</v>
      </c>
      <c r="B17" s="14" t="s">
        <v>66</v>
      </c>
      <c r="C17" s="10" t="s">
        <v>35</v>
      </c>
      <c r="D17" s="10" t="s">
        <v>35</v>
      </c>
      <c r="E17" s="10" t="s">
        <v>35</v>
      </c>
      <c r="F17" s="20">
        <v>2014.1657900865448</v>
      </c>
      <c r="G17" s="10" t="s">
        <v>35</v>
      </c>
      <c r="H17" s="20">
        <v>2139.3884914220152</v>
      </c>
    </row>
    <row r="18" spans="1:8" ht="21" customHeight="1">
      <c r="A18" s="11">
        <v>12</v>
      </c>
      <c r="B18" s="14" t="s">
        <v>99</v>
      </c>
      <c r="C18" s="10" t="s">
        <v>35</v>
      </c>
      <c r="D18" s="10" t="s">
        <v>35</v>
      </c>
      <c r="E18" s="10" t="s">
        <v>35</v>
      </c>
      <c r="F18" s="20">
        <v>4028.3315801730896</v>
      </c>
      <c r="G18" s="10" t="s">
        <v>35</v>
      </c>
      <c r="H18" s="20">
        <v>4278.7769828440305</v>
      </c>
    </row>
    <row r="19" spans="1:8" ht="16.5" customHeight="1">
      <c r="A19" s="2"/>
      <c r="B19" s="18" t="s">
        <v>98</v>
      </c>
      <c r="C19" s="2"/>
      <c r="D19" s="2"/>
      <c r="E19" s="10"/>
      <c r="F19" s="22">
        <f>SUM(F7:F18)</f>
        <v>15162.640067771508</v>
      </c>
      <c r="G19" s="10"/>
      <c r="H19" s="22">
        <f>SUM(H7:H18)</f>
        <v>16105.316563424929</v>
      </c>
    </row>
    <row r="20" ht="14.25" customHeight="1"/>
    <row r="21" spans="1:6" ht="43.5" customHeight="1">
      <c r="A21" s="385" t="s">
        <v>254</v>
      </c>
      <c r="B21" s="385"/>
      <c r="C21" s="385"/>
      <c r="D21" s="385"/>
      <c r="E21" s="385"/>
      <c r="F21" s="385"/>
    </row>
    <row r="22" spans="1:8" ht="12.75">
      <c r="A22" s="69"/>
      <c r="B22" s="69"/>
      <c r="C22" s="69"/>
      <c r="D22" s="69"/>
      <c r="E22" s="69"/>
      <c r="F22" s="69"/>
      <c r="G22" s="69"/>
      <c r="H22" s="69"/>
    </row>
    <row r="23" spans="1:8" ht="12.75">
      <c r="A23" s="69"/>
      <c r="B23" s="69"/>
      <c r="C23" s="69"/>
      <c r="D23" s="69"/>
      <c r="E23" s="69"/>
      <c r="F23" s="69"/>
      <c r="G23" s="69"/>
      <c r="H23" s="69"/>
    </row>
    <row r="24" spans="1:8" ht="12.75">
      <c r="A24" s="69"/>
      <c r="B24" s="69"/>
      <c r="C24" s="69"/>
      <c r="D24" s="69"/>
      <c r="E24" s="69"/>
      <c r="F24" s="69"/>
      <c r="G24" s="69"/>
      <c r="H24" s="69"/>
    </row>
    <row r="25" spans="1:8" ht="12.75">
      <c r="A25" s="69"/>
      <c r="B25" s="69"/>
      <c r="C25" s="69"/>
      <c r="D25" s="69"/>
      <c r="E25" s="69"/>
      <c r="F25" s="69"/>
      <c r="G25" s="69"/>
      <c r="H25" s="69"/>
    </row>
  </sheetData>
  <sheetProtection/>
  <mergeCells count="10">
    <mergeCell ref="A21:F21"/>
    <mergeCell ref="F2:H2"/>
    <mergeCell ref="A3:H3"/>
    <mergeCell ref="A4:H4"/>
    <mergeCell ref="A5:A6"/>
    <mergeCell ref="B5:B6"/>
    <mergeCell ref="C5:C6"/>
    <mergeCell ref="D5:D6"/>
    <mergeCell ref="E5:F5"/>
    <mergeCell ref="G5:H5"/>
  </mergeCells>
  <printOptions/>
  <pageMargins left="1.02" right="0.15" top="0.56" bottom="0.55" header="0.5" footer="0.16"/>
  <pageSetup horizontalDpi="600" verticalDpi="600" orientation="landscape" paperSize="9" scale="120" r:id="rId1"/>
  <headerFooter alignWithMargins="0">
    <oddFooter>&amp;L&amp;8&amp;Z&amp;F</oddFooter>
  </headerFooter>
</worksheet>
</file>

<file path=xl/worksheets/sheet14.xml><?xml version="1.0" encoding="utf-8"?>
<worksheet xmlns="http://schemas.openxmlformats.org/spreadsheetml/2006/main" xmlns:r="http://schemas.openxmlformats.org/officeDocument/2006/relationships">
  <sheetPr>
    <tabColor indexed="33"/>
  </sheetPr>
  <dimension ref="B2:J20"/>
  <sheetViews>
    <sheetView zoomScale="85" zoomScaleNormal="85" zoomScaleSheetLayoutView="75" zoomScalePageLayoutView="0" workbookViewId="0" topLeftCell="B1">
      <pane xSplit="1" ySplit="6" topLeftCell="C8" activePane="bottomRight" state="frozen"/>
      <selection pane="topLeft" activeCell="B1" sqref="B1"/>
      <selection pane="topRight" activeCell="C1" sqref="C1"/>
      <selection pane="bottomLeft" activeCell="B7" sqref="B7"/>
      <selection pane="bottomRight" activeCell="C19" sqref="C19"/>
    </sheetView>
  </sheetViews>
  <sheetFormatPr defaultColWidth="9.140625" defaultRowHeight="12.75"/>
  <cols>
    <col min="2" max="2" width="7.00390625" style="0" customWidth="1"/>
    <col min="3" max="3" width="76.8515625" style="0" customWidth="1"/>
    <col min="5" max="5" width="0.13671875" style="0" customWidth="1"/>
    <col min="6" max="6" width="8.28125" style="0" hidden="1" customWidth="1"/>
    <col min="7" max="7" width="15.57421875" style="0" hidden="1" customWidth="1"/>
    <col min="8" max="8" width="14.8515625" style="0" customWidth="1"/>
    <col min="9" max="9" width="12.7109375" style="0" customWidth="1"/>
    <col min="10" max="10" width="20.421875" style="0" customWidth="1"/>
  </cols>
  <sheetData>
    <row r="2" spans="5:7" ht="12.75">
      <c r="E2" s="389"/>
      <c r="F2" s="389"/>
      <c r="G2" s="73"/>
    </row>
    <row r="3" spans="2:10" ht="18">
      <c r="B3" s="396" t="s">
        <v>357</v>
      </c>
      <c r="C3" s="397"/>
      <c r="D3" s="397"/>
      <c r="E3" s="397"/>
      <c r="F3" s="397"/>
      <c r="G3" s="118"/>
      <c r="H3" s="119"/>
      <c r="I3" s="119"/>
      <c r="J3" s="119"/>
    </row>
    <row r="4" spans="2:10" ht="18.75" customHeight="1">
      <c r="B4" s="398" t="s">
        <v>358</v>
      </c>
      <c r="C4" s="399"/>
      <c r="D4" s="399"/>
      <c r="E4" s="400"/>
      <c r="F4" s="400"/>
      <c r="G4" s="120"/>
      <c r="H4" s="119"/>
      <c r="I4" s="119"/>
      <c r="J4" s="119"/>
    </row>
    <row r="5" spans="2:10" ht="16.5" customHeight="1">
      <c r="B5" s="401" t="s">
        <v>0</v>
      </c>
      <c r="C5" s="401" t="s">
        <v>1</v>
      </c>
      <c r="D5" s="401" t="s">
        <v>2</v>
      </c>
      <c r="E5" s="394" t="s">
        <v>413</v>
      </c>
      <c r="F5" s="395"/>
      <c r="G5" s="395"/>
      <c r="H5" s="394" t="s">
        <v>426</v>
      </c>
      <c r="I5" s="395"/>
      <c r="J5" s="395"/>
    </row>
    <row r="6" spans="2:10" ht="22.5" customHeight="1">
      <c r="B6" s="402"/>
      <c r="C6" s="402"/>
      <c r="D6" s="402"/>
      <c r="E6" s="121" t="s">
        <v>80</v>
      </c>
      <c r="F6" s="122" t="s">
        <v>76</v>
      </c>
      <c r="G6" s="122" t="s">
        <v>77</v>
      </c>
      <c r="H6" s="121" t="s">
        <v>80</v>
      </c>
      <c r="I6" s="123" t="s">
        <v>76</v>
      </c>
      <c r="J6" s="123" t="s">
        <v>77</v>
      </c>
    </row>
    <row r="7" spans="2:10" ht="42.75" customHeight="1">
      <c r="B7" s="124">
        <v>1</v>
      </c>
      <c r="C7" s="124" t="s">
        <v>65</v>
      </c>
      <c r="D7" s="125" t="s">
        <v>21</v>
      </c>
      <c r="E7" s="127">
        <v>2008.9412759400068</v>
      </c>
      <c r="F7" s="127">
        <v>1</v>
      </c>
      <c r="G7" s="127">
        <v>2008.9412759400068</v>
      </c>
      <c r="H7" s="127">
        <v>2133.839164006473</v>
      </c>
      <c r="I7" s="127">
        <v>1</v>
      </c>
      <c r="J7" s="127">
        <v>2133.839164006473</v>
      </c>
    </row>
    <row r="8" spans="2:10" ht="36" customHeight="1">
      <c r="B8" s="124">
        <v>2</v>
      </c>
      <c r="C8" s="124" t="s">
        <v>319</v>
      </c>
      <c r="D8" s="125" t="s">
        <v>21</v>
      </c>
      <c r="E8" s="127">
        <v>1934.8829847381592</v>
      </c>
      <c r="F8" s="127">
        <v>1</v>
      </c>
      <c r="G8" s="127">
        <v>1934.8829847381592</v>
      </c>
      <c r="H8" s="127">
        <v>2055.176594782315</v>
      </c>
      <c r="I8" s="127">
        <v>1</v>
      </c>
      <c r="J8" s="127">
        <v>2055.176594782315</v>
      </c>
    </row>
    <row r="9" spans="2:10" ht="43.5" customHeight="1">
      <c r="B9" s="124">
        <v>3</v>
      </c>
      <c r="C9" s="124" t="s">
        <v>320</v>
      </c>
      <c r="D9" s="125" t="s">
        <v>21</v>
      </c>
      <c r="E9" s="127">
        <v>16.768985867730713</v>
      </c>
      <c r="F9" s="127">
        <v>35</v>
      </c>
      <c r="G9" s="127">
        <v>586.914505370575</v>
      </c>
      <c r="H9" s="127">
        <v>17.811530488113398</v>
      </c>
      <c r="I9" s="127">
        <v>35</v>
      </c>
      <c r="J9" s="127">
        <v>623.4035670839689</v>
      </c>
    </row>
    <row r="10" spans="2:10" ht="43.5" customHeight="1">
      <c r="B10" s="124">
        <v>4</v>
      </c>
      <c r="C10" s="124" t="s">
        <v>71</v>
      </c>
      <c r="D10" s="125" t="s">
        <v>78</v>
      </c>
      <c r="E10" s="127">
        <v>602.6515536464452</v>
      </c>
      <c r="F10" s="127">
        <v>1</v>
      </c>
      <c r="G10" s="127">
        <v>602.6515536464452</v>
      </c>
      <c r="H10" s="127">
        <v>640.1190033881984</v>
      </c>
      <c r="I10" s="127">
        <v>1</v>
      </c>
      <c r="J10" s="127">
        <v>640.1190033881984</v>
      </c>
    </row>
    <row r="11" spans="2:10" ht="45" customHeight="1">
      <c r="B11" s="124">
        <v>5</v>
      </c>
      <c r="C11" s="124" t="s">
        <v>251</v>
      </c>
      <c r="D11" s="125" t="s">
        <v>78</v>
      </c>
      <c r="E11" s="127">
        <v>602.6515536464452</v>
      </c>
      <c r="F11" s="127">
        <v>1</v>
      </c>
      <c r="G11" s="127">
        <v>602.6515536464452</v>
      </c>
      <c r="H11" s="127">
        <v>640.1190033881984</v>
      </c>
      <c r="I11" s="127">
        <v>1</v>
      </c>
      <c r="J11" s="127">
        <v>640.1190033881984</v>
      </c>
    </row>
    <row r="12" spans="2:10" ht="37.5" customHeight="1">
      <c r="B12" s="124"/>
      <c r="C12" s="124" t="s">
        <v>74</v>
      </c>
      <c r="D12" s="125"/>
      <c r="E12" s="123"/>
      <c r="F12" s="123"/>
      <c r="G12" s="128">
        <f>SUM(G7:G11)</f>
        <v>5736.041873341631</v>
      </c>
      <c r="H12" s="123"/>
      <c r="I12" s="123"/>
      <c r="J12" s="128">
        <f>SUM(J7:J11)</f>
        <v>6092.657332649154</v>
      </c>
    </row>
    <row r="13" spans="2:10" ht="37.5" customHeight="1">
      <c r="B13" s="129"/>
      <c r="C13" s="130" t="s">
        <v>75</v>
      </c>
      <c r="D13" s="131"/>
      <c r="E13" s="123"/>
      <c r="F13" s="123"/>
      <c r="G13" s="154">
        <f>G12</f>
        <v>5736.041873341631</v>
      </c>
      <c r="H13" s="123"/>
      <c r="I13" s="123"/>
      <c r="J13" s="154">
        <f>J12</f>
        <v>6092.657332649154</v>
      </c>
    </row>
    <row r="14" spans="2:10" ht="16.5" customHeight="1">
      <c r="B14" s="132">
        <v>6</v>
      </c>
      <c r="C14" s="115" t="s">
        <v>10</v>
      </c>
      <c r="D14" s="66"/>
      <c r="E14" s="66"/>
      <c r="F14" s="66"/>
      <c r="G14" s="133">
        <v>7322.58</v>
      </c>
      <c r="J14" s="134">
        <f>G14*1.062171</f>
        <v>7777.832121179999</v>
      </c>
    </row>
    <row r="15" spans="2:7" ht="29.25" customHeight="1">
      <c r="B15" s="381" t="s">
        <v>252</v>
      </c>
      <c r="C15" s="381"/>
      <c r="D15" s="381"/>
      <c r="E15" s="381"/>
      <c r="F15" s="381"/>
      <c r="G15" s="71"/>
    </row>
    <row r="16" spans="2:7" ht="12.75">
      <c r="B16" s="66"/>
      <c r="C16" s="68"/>
      <c r="D16" s="68"/>
      <c r="E16" s="68"/>
      <c r="F16" s="68"/>
      <c r="G16" s="68"/>
    </row>
    <row r="17" spans="2:7" ht="12.75">
      <c r="B17" s="66"/>
      <c r="C17" s="68"/>
      <c r="D17" s="68"/>
      <c r="E17" s="68"/>
      <c r="F17" s="68"/>
      <c r="G17" s="68"/>
    </row>
    <row r="18" spans="2:7" ht="12.75">
      <c r="B18" s="66"/>
      <c r="C18" s="68"/>
      <c r="D18" s="68"/>
      <c r="E18" s="68"/>
      <c r="F18" s="68"/>
      <c r="G18" s="68"/>
    </row>
    <row r="19" spans="2:7" ht="12.75">
      <c r="B19" s="66"/>
      <c r="C19" s="68"/>
      <c r="D19" s="68"/>
      <c r="E19" s="68"/>
      <c r="F19" s="68"/>
      <c r="G19" s="68"/>
    </row>
    <row r="20" spans="3:7" ht="12.75">
      <c r="C20" s="28"/>
      <c r="D20" s="28"/>
      <c r="E20" s="28"/>
      <c r="F20" s="28"/>
      <c r="G20" s="28"/>
    </row>
  </sheetData>
  <sheetProtection/>
  <mergeCells count="9">
    <mergeCell ref="H5:J5"/>
    <mergeCell ref="B15:F15"/>
    <mergeCell ref="E2:F2"/>
    <mergeCell ref="B3:F3"/>
    <mergeCell ref="B4:F4"/>
    <mergeCell ref="B5:B6"/>
    <mergeCell ref="C5:C6"/>
    <mergeCell ref="D5:D6"/>
    <mergeCell ref="E5:G5"/>
  </mergeCells>
  <printOptions/>
  <pageMargins left="0.38" right="0.17" top="0.64" bottom="0.32" header="0.16" footer="0.16"/>
  <pageSetup horizontalDpi="600" verticalDpi="600" orientation="landscape" paperSize="9" scale="75" r:id="rId1"/>
  <headerFooter alignWithMargins="0">
    <oddFooter>&amp;L&amp;8&amp;Z&amp;F</oddFooter>
  </headerFooter>
</worksheet>
</file>

<file path=xl/worksheets/sheet15.xml><?xml version="1.0" encoding="utf-8"?>
<worksheet xmlns="http://schemas.openxmlformats.org/spreadsheetml/2006/main" xmlns:r="http://schemas.openxmlformats.org/officeDocument/2006/relationships">
  <sheetPr>
    <tabColor indexed="33"/>
  </sheetPr>
  <dimension ref="B2:J23"/>
  <sheetViews>
    <sheetView zoomScale="115" zoomScaleNormal="115" zoomScaleSheetLayoutView="75" zoomScalePageLayoutView="0" workbookViewId="0" topLeftCell="B1">
      <pane xSplit="1" ySplit="7" topLeftCell="C11" activePane="bottomRight" state="frozen"/>
      <selection pane="topLeft" activeCell="B1" sqref="B1"/>
      <selection pane="topRight" activeCell="C1" sqref="C1"/>
      <selection pane="bottomLeft" activeCell="B7" sqref="B7"/>
      <selection pane="bottomRight" activeCell="L19" sqref="L19"/>
    </sheetView>
  </sheetViews>
  <sheetFormatPr defaultColWidth="9.140625" defaultRowHeight="12.75"/>
  <cols>
    <col min="2" max="2" width="5.57421875" style="0" customWidth="1"/>
    <col min="3" max="3" width="53.28125" style="0" customWidth="1"/>
    <col min="4" max="4" width="6.421875" style="0" customWidth="1"/>
    <col min="5" max="5" width="0.2890625" style="0" hidden="1" customWidth="1"/>
    <col min="6" max="6" width="6.421875" style="0" hidden="1" customWidth="1"/>
    <col min="7" max="7" width="12.140625" style="0" hidden="1" customWidth="1"/>
    <col min="8" max="8" width="8.7109375" style="0" customWidth="1"/>
    <col min="9" max="9" width="8.421875" style="0" customWidth="1"/>
    <col min="10" max="10" width="10.421875" style="0" customWidth="1"/>
  </cols>
  <sheetData>
    <row r="2" spans="3:8" ht="15.75">
      <c r="C2" s="360" t="s">
        <v>359</v>
      </c>
      <c r="D2" s="360"/>
      <c r="E2" s="360"/>
      <c r="F2" s="360"/>
      <c r="G2" s="360"/>
      <c r="H2" s="360"/>
    </row>
    <row r="3" spans="3:7" ht="15" customHeight="1">
      <c r="C3" s="278"/>
      <c r="D3" s="278"/>
      <c r="E3" s="278"/>
      <c r="F3" s="278"/>
      <c r="G3" s="29"/>
    </row>
    <row r="4" spans="2:8" ht="33.75" customHeight="1">
      <c r="B4" s="9"/>
      <c r="C4" s="384" t="s">
        <v>360</v>
      </c>
      <c r="D4" s="384"/>
      <c r="E4" s="384"/>
      <c r="F4" s="384"/>
      <c r="G4" s="384"/>
      <c r="H4" s="384"/>
    </row>
    <row r="5" spans="2:7" ht="15" customHeight="1">
      <c r="B5" s="9"/>
      <c r="C5" s="292"/>
      <c r="D5" s="238"/>
      <c r="E5" s="238"/>
      <c r="F5" s="238"/>
      <c r="G5" s="70"/>
    </row>
    <row r="6" spans="2:10" ht="16.5" customHeight="1">
      <c r="B6" s="320" t="s">
        <v>0</v>
      </c>
      <c r="C6" s="320" t="s">
        <v>1</v>
      </c>
      <c r="D6" s="320" t="s">
        <v>2</v>
      </c>
      <c r="E6" s="373" t="s">
        <v>413</v>
      </c>
      <c r="F6" s="373"/>
      <c r="G6" s="373"/>
      <c r="H6" s="373" t="s">
        <v>426</v>
      </c>
      <c r="I6" s="373"/>
      <c r="J6" s="373"/>
    </row>
    <row r="7" spans="2:10" ht="25.5" customHeight="1">
      <c r="B7" s="320"/>
      <c r="C7" s="320"/>
      <c r="D7" s="320"/>
      <c r="E7" s="45" t="s">
        <v>80</v>
      </c>
      <c r="F7" s="45" t="s">
        <v>76</v>
      </c>
      <c r="G7" s="45" t="s">
        <v>77</v>
      </c>
      <c r="H7" s="41" t="s">
        <v>80</v>
      </c>
      <c r="I7" s="41" t="s">
        <v>76</v>
      </c>
      <c r="J7" s="41" t="s">
        <v>77</v>
      </c>
    </row>
    <row r="8" spans="2:10" ht="24" customHeight="1">
      <c r="B8" s="269">
        <v>1</v>
      </c>
      <c r="C8" s="14" t="s">
        <v>246</v>
      </c>
      <c r="D8" s="17" t="s">
        <v>79</v>
      </c>
      <c r="E8" s="46">
        <v>602.682382782002</v>
      </c>
      <c r="F8" s="46">
        <v>1</v>
      </c>
      <c r="G8" s="21">
        <v>602.682382782002</v>
      </c>
      <c r="H8" s="46">
        <v>640.1517492019419</v>
      </c>
      <c r="I8" s="210">
        <v>1</v>
      </c>
      <c r="J8" s="21">
        <v>640.1517492019419</v>
      </c>
    </row>
    <row r="9" spans="2:10" ht="24.75" customHeight="1">
      <c r="B9" s="404">
        <v>2</v>
      </c>
      <c r="C9" s="14" t="s">
        <v>130</v>
      </c>
      <c r="D9" s="17"/>
      <c r="E9" s="46">
        <v>0</v>
      </c>
      <c r="F9" s="46"/>
      <c r="G9" s="21">
        <v>0</v>
      </c>
      <c r="H9" s="46"/>
      <c r="I9" s="210"/>
      <c r="J9" s="21"/>
    </row>
    <row r="10" spans="2:10" ht="18.75" customHeight="1">
      <c r="B10" s="405"/>
      <c r="C10" s="14" t="s">
        <v>361</v>
      </c>
      <c r="D10" s="17" t="s">
        <v>78</v>
      </c>
      <c r="E10" s="46">
        <v>1004.4622534770698</v>
      </c>
      <c r="F10" s="46">
        <v>1</v>
      </c>
      <c r="G10" s="21">
        <v>1004.4622534770698</v>
      </c>
      <c r="H10" s="46">
        <v>1066.9106762379927</v>
      </c>
      <c r="I10" s="210">
        <v>1</v>
      </c>
      <c r="J10" s="21">
        <v>1066.9106762379927</v>
      </c>
    </row>
    <row r="11" spans="2:10" ht="25.5" customHeight="1">
      <c r="B11" s="17">
        <v>3</v>
      </c>
      <c r="C11" s="14" t="s">
        <v>320</v>
      </c>
      <c r="D11" s="17" t="s">
        <v>21</v>
      </c>
      <c r="E11" s="46">
        <v>16.768985867730713</v>
      </c>
      <c r="F11" s="46">
        <v>35</v>
      </c>
      <c r="G11" s="21">
        <v>586.914505370575</v>
      </c>
      <c r="H11" s="46">
        <v>17.811530488113398</v>
      </c>
      <c r="I11" s="210">
        <v>35</v>
      </c>
      <c r="J11" s="21">
        <v>623.4035670839689</v>
      </c>
    </row>
    <row r="12" spans="2:10" ht="31.5" customHeight="1">
      <c r="B12" s="17">
        <v>4</v>
      </c>
      <c r="C12" s="14" t="s">
        <v>73</v>
      </c>
      <c r="D12" s="17" t="s">
        <v>78</v>
      </c>
      <c r="E12" s="46">
        <v>602.6515536464452</v>
      </c>
      <c r="F12" s="46">
        <v>1</v>
      </c>
      <c r="G12" s="21">
        <v>602.6515536464452</v>
      </c>
      <c r="H12" s="46">
        <v>640.1190033881984</v>
      </c>
      <c r="I12" s="210">
        <v>1</v>
      </c>
      <c r="J12" s="21">
        <v>640.1190033881984</v>
      </c>
    </row>
    <row r="13" spans="2:10" ht="23.25" customHeight="1">
      <c r="B13" s="14"/>
      <c r="C13" s="14" t="s">
        <v>74</v>
      </c>
      <c r="D13" s="17"/>
      <c r="E13" s="45"/>
      <c r="F13" s="45"/>
      <c r="G13" s="54">
        <f>SUM(G8:G12)</f>
        <v>2796.710695276092</v>
      </c>
      <c r="H13" s="45"/>
      <c r="I13" s="45"/>
      <c r="J13" s="54">
        <f>SUM(J8:J12)</f>
        <v>2970.584995912102</v>
      </c>
    </row>
    <row r="14" spans="2:10" ht="21.75" customHeight="1">
      <c r="B14" s="65"/>
      <c r="C14" s="19" t="s">
        <v>75</v>
      </c>
      <c r="D14" s="60"/>
      <c r="E14" s="45"/>
      <c r="F14" s="45"/>
      <c r="G14" s="153">
        <f>G13</f>
        <v>2796.710695276092</v>
      </c>
      <c r="H14" s="45"/>
      <c r="I14" s="45"/>
      <c r="J14" s="153">
        <f>J13</f>
        <v>2970.584995912102</v>
      </c>
    </row>
    <row r="15" spans="2:7" ht="0.75" customHeight="1">
      <c r="B15" s="66"/>
      <c r="C15" s="66"/>
      <c r="D15" s="66"/>
      <c r="E15" s="66"/>
      <c r="F15" s="66"/>
      <c r="G15" s="66"/>
    </row>
    <row r="16" spans="2:7" ht="0.75" customHeight="1">
      <c r="B16" s="66"/>
      <c r="C16" s="66"/>
      <c r="D16" s="66"/>
      <c r="E16" s="66"/>
      <c r="F16" s="66"/>
      <c r="G16" s="66"/>
    </row>
    <row r="17" spans="2:10" ht="30.75" customHeight="1">
      <c r="B17" s="62">
        <v>5</v>
      </c>
      <c r="C17" s="19" t="s">
        <v>10</v>
      </c>
      <c r="D17" s="185"/>
      <c r="E17" s="185"/>
      <c r="F17" s="185"/>
      <c r="G17" s="281">
        <v>6648.56</v>
      </c>
      <c r="H17" s="4"/>
      <c r="I17" s="4"/>
      <c r="J17" s="205">
        <f>G17*1.062171</f>
        <v>7061.90762376</v>
      </c>
    </row>
    <row r="18" spans="3:7" ht="17.25" customHeight="1">
      <c r="C18" s="280"/>
      <c r="D18" s="280"/>
      <c r="E18" s="280"/>
      <c r="F18" s="280"/>
      <c r="G18" s="71"/>
    </row>
    <row r="19" spans="2:8" ht="42" customHeight="1">
      <c r="B19" s="66"/>
      <c r="C19" s="403" t="s">
        <v>252</v>
      </c>
      <c r="D19" s="403"/>
      <c r="E19" s="403"/>
      <c r="F19" s="403"/>
      <c r="G19" s="403"/>
      <c r="H19" s="403"/>
    </row>
    <row r="20" spans="2:7" ht="12.75">
      <c r="B20" s="66"/>
      <c r="C20" s="68"/>
      <c r="D20" s="68"/>
      <c r="E20" s="68"/>
      <c r="F20" s="68"/>
      <c r="G20" s="68"/>
    </row>
    <row r="21" spans="2:7" ht="12.75">
      <c r="B21" s="66"/>
      <c r="C21" s="68"/>
      <c r="D21" s="68"/>
      <c r="E21" s="68"/>
      <c r="F21" s="68"/>
      <c r="G21" s="68"/>
    </row>
    <row r="22" spans="2:7" ht="12.75">
      <c r="B22" s="66"/>
      <c r="C22" s="68"/>
      <c r="D22" s="68"/>
      <c r="E22" s="68"/>
      <c r="F22" s="68"/>
      <c r="G22" s="68"/>
    </row>
    <row r="23" spans="3:7" ht="12.75">
      <c r="C23" s="28"/>
      <c r="D23" s="28"/>
      <c r="E23" s="28"/>
      <c r="F23" s="28"/>
      <c r="G23" s="28"/>
    </row>
  </sheetData>
  <sheetProtection/>
  <mergeCells count="9">
    <mergeCell ref="C2:H2"/>
    <mergeCell ref="C19:H19"/>
    <mergeCell ref="H6:J6"/>
    <mergeCell ref="B9:B10"/>
    <mergeCell ref="B6:B7"/>
    <mergeCell ref="C6:C7"/>
    <mergeCell ref="D6:D7"/>
    <mergeCell ref="E6:G6"/>
    <mergeCell ref="C4:H4"/>
  </mergeCells>
  <printOptions/>
  <pageMargins left="0.63" right="0.17" top="0.33" bottom="0.32" header="0.16" footer="0.16"/>
  <pageSetup horizontalDpi="600" verticalDpi="600" orientation="landscape" paperSize="9" scale="80" r:id="rId1"/>
  <headerFooter alignWithMargins="0">
    <oddFooter>&amp;L&amp;8&amp;Z&amp;F</oddFooter>
  </headerFooter>
</worksheet>
</file>

<file path=xl/worksheets/sheet16.xml><?xml version="1.0" encoding="utf-8"?>
<worksheet xmlns="http://schemas.openxmlformats.org/spreadsheetml/2006/main" xmlns:r="http://schemas.openxmlformats.org/officeDocument/2006/relationships">
  <sheetPr>
    <tabColor indexed="33"/>
  </sheetPr>
  <dimension ref="B2:J23"/>
  <sheetViews>
    <sheetView zoomScale="85" zoomScaleNormal="85" zoomScaleSheetLayoutView="70" zoomScalePageLayoutView="0" workbookViewId="0" topLeftCell="B1">
      <pane xSplit="1" ySplit="6" topLeftCell="C13" activePane="bottomRight" state="frozen"/>
      <selection pane="topLeft" activeCell="B1" sqref="B1"/>
      <selection pane="topRight" activeCell="C1" sqref="C1"/>
      <selection pane="bottomLeft" activeCell="B7" sqref="B7"/>
      <selection pane="bottomRight" activeCell="C26" sqref="C26"/>
    </sheetView>
  </sheetViews>
  <sheetFormatPr defaultColWidth="9.140625" defaultRowHeight="12.75"/>
  <cols>
    <col min="2" max="2" width="5.57421875" style="0" customWidth="1"/>
    <col min="3" max="3" width="76.8515625" style="0" customWidth="1"/>
    <col min="5" max="5" width="0.13671875" style="0" customWidth="1"/>
    <col min="6" max="6" width="8.28125" style="0" hidden="1" customWidth="1"/>
    <col min="7" max="7" width="15.57421875" style="0" hidden="1" customWidth="1"/>
    <col min="8" max="8" width="14.8515625" style="0" customWidth="1"/>
    <col min="9" max="9" width="12.7109375" style="0" customWidth="1"/>
    <col min="10" max="10" width="20.421875" style="0" customWidth="1"/>
  </cols>
  <sheetData>
    <row r="2" spans="5:7" ht="12.75">
      <c r="E2" s="389"/>
      <c r="F2" s="389"/>
      <c r="G2" s="73"/>
    </row>
    <row r="3" spans="2:10" ht="18">
      <c r="B3" s="396" t="s">
        <v>362</v>
      </c>
      <c r="C3" s="397"/>
      <c r="D3" s="397"/>
      <c r="E3" s="397"/>
      <c r="F3" s="397"/>
      <c r="G3" s="118"/>
      <c r="H3" s="119"/>
      <c r="I3" s="119"/>
      <c r="J3" s="119"/>
    </row>
    <row r="4" spans="2:10" ht="37.5" customHeight="1">
      <c r="B4" s="398" t="s">
        <v>363</v>
      </c>
      <c r="C4" s="399"/>
      <c r="D4" s="399"/>
      <c r="E4" s="400"/>
      <c r="F4" s="400"/>
      <c r="G4" s="120"/>
      <c r="H4" s="119"/>
      <c r="I4" s="119"/>
      <c r="J4" s="119"/>
    </row>
    <row r="5" spans="2:10" ht="16.5" customHeight="1">
      <c r="B5" s="401" t="s">
        <v>0</v>
      </c>
      <c r="C5" s="401" t="s">
        <v>1</v>
      </c>
      <c r="D5" s="401" t="s">
        <v>2</v>
      </c>
      <c r="E5" s="394" t="s">
        <v>413</v>
      </c>
      <c r="F5" s="395"/>
      <c r="G5" s="395"/>
      <c r="H5" s="394" t="s">
        <v>426</v>
      </c>
      <c r="I5" s="395"/>
      <c r="J5" s="395"/>
    </row>
    <row r="6" spans="2:10" ht="15.75" customHeight="1">
      <c r="B6" s="402"/>
      <c r="C6" s="402"/>
      <c r="D6" s="402"/>
      <c r="E6" s="121" t="s">
        <v>80</v>
      </c>
      <c r="F6" s="122" t="s">
        <v>76</v>
      </c>
      <c r="G6" s="122" t="s">
        <v>77</v>
      </c>
      <c r="H6" s="121" t="s">
        <v>80</v>
      </c>
      <c r="I6" s="123" t="s">
        <v>76</v>
      </c>
      <c r="J6" s="123" t="s">
        <v>77</v>
      </c>
    </row>
    <row r="7" spans="2:10" ht="42.75" customHeight="1">
      <c r="B7" s="135">
        <v>1</v>
      </c>
      <c r="C7" s="135" t="s">
        <v>364</v>
      </c>
      <c r="D7" s="135" t="s">
        <v>21</v>
      </c>
      <c r="E7" s="127">
        <v>32248.043808272098</v>
      </c>
      <c r="F7" s="123">
        <v>1</v>
      </c>
      <c r="G7" s="126">
        <v>32248.043808272098</v>
      </c>
      <c r="H7" s="127">
        <v>34252.936939876185</v>
      </c>
      <c r="I7" s="123">
        <v>1</v>
      </c>
      <c r="J7" s="126">
        <v>34252.936939876185</v>
      </c>
    </row>
    <row r="8" spans="2:10" ht="24.75" customHeight="1">
      <c r="B8" s="135">
        <v>2</v>
      </c>
      <c r="C8" s="135" t="s">
        <v>365</v>
      </c>
      <c r="D8" s="135" t="s">
        <v>21</v>
      </c>
      <c r="E8" s="127">
        <v>6449.604011763316</v>
      </c>
      <c r="F8" s="123">
        <v>1</v>
      </c>
      <c r="G8" s="126">
        <v>6449.604011763316</v>
      </c>
      <c r="H8" s="127">
        <v>6850.582342778653</v>
      </c>
      <c r="I8" s="123">
        <v>1</v>
      </c>
      <c r="J8" s="126">
        <v>6850.582342778653</v>
      </c>
    </row>
    <row r="9" spans="2:10" ht="33.75" customHeight="1">
      <c r="B9" s="135">
        <v>3</v>
      </c>
      <c r="C9" s="135" t="s">
        <v>366</v>
      </c>
      <c r="D9" s="135" t="s">
        <v>21</v>
      </c>
      <c r="E9" s="127">
        <v>10061.385583274545</v>
      </c>
      <c r="F9" s="123">
        <v>1</v>
      </c>
      <c r="G9" s="126">
        <v>10061.385583274545</v>
      </c>
      <c r="H9" s="127">
        <v>10686.911986372306</v>
      </c>
      <c r="I9" s="123">
        <v>1</v>
      </c>
      <c r="J9" s="126">
        <v>10686.911986372306</v>
      </c>
    </row>
    <row r="10" spans="2:10" ht="42.75" customHeight="1">
      <c r="B10" s="125">
        <v>4</v>
      </c>
      <c r="C10" s="124" t="s">
        <v>65</v>
      </c>
      <c r="D10" s="125" t="s">
        <v>21</v>
      </c>
      <c r="E10" s="127">
        <v>2008.9412759400068</v>
      </c>
      <c r="F10" s="127">
        <v>1</v>
      </c>
      <c r="G10" s="126">
        <v>2008.9412759400068</v>
      </c>
      <c r="H10" s="127">
        <v>2133.839164006473</v>
      </c>
      <c r="I10" s="127">
        <v>1</v>
      </c>
      <c r="J10" s="126">
        <v>2133.839164006473</v>
      </c>
    </row>
    <row r="11" spans="2:10" ht="36" customHeight="1">
      <c r="B11" s="125">
        <v>5</v>
      </c>
      <c r="C11" s="124" t="s">
        <v>319</v>
      </c>
      <c r="D11" s="125" t="s">
        <v>21</v>
      </c>
      <c r="E11" s="127">
        <v>1934.8829847381592</v>
      </c>
      <c r="F11" s="127">
        <v>1</v>
      </c>
      <c r="G11" s="126">
        <v>1934.8829847381592</v>
      </c>
      <c r="H11" s="127">
        <v>2055.176594782315</v>
      </c>
      <c r="I11" s="127">
        <v>1</v>
      </c>
      <c r="J11" s="126">
        <v>2055.176594782315</v>
      </c>
    </row>
    <row r="12" spans="2:10" ht="43.5" customHeight="1">
      <c r="B12" s="125">
        <v>6</v>
      </c>
      <c r="C12" s="124" t="s">
        <v>320</v>
      </c>
      <c r="D12" s="125" t="s">
        <v>21</v>
      </c>
      <c r="E12" s="127">
        <v>16.768985867730713</v>
      </c>
      <c r="F12" s="127">
        <v>35</v>
      </c>
      <c r="G12" s="126">
        <v>586.914505370575</v>
      </c>
      <c r="H12" s="127">
        <v>17.811530488113398</v>
      </c>
      <c r="I12" s="127">
        <v>35</v>
      </c>
      <c r="J12" s="126">
        <v>623.4035670839689</v>
      </c>
    </row>
    <row r="13" spans="2:10" ht="43.5" customHeight="1">
      <c r="B13" s="125">
        <v>7</v>
      </c>
      <c r="C13" s="124" t="s">
        <v>71</v>
      </c>
      <c r="D13" s="125" t="s">
        <v>78</v>
      </c>
      <c r="E13" s="127">
        <v>602.6515536464452</v>
      </c>
      <c r="F13" s="127">
        <v>1</v>
      </c>
      <c r="G13" s="126">
        <v>602.6515536464452</v>
      </c>
      <c r="H13" s="127">
        <v>640.1190033881984</v>
      </c>
      <c r="I13" s="127">
        <v>1</v>
      </c>
      <c r="J13" s="126">
        <v>640.1190033881984</v>
      </c>
    </row>
    <row r="14" spans="2:10" ht="45" customHeight="1">
      <c r="B14" s="125">
        <v>8</v>
      </c>
      <c r="C14" s="124" t="s">
        <v>251</v>
      </c>
      <c r="D14" s="125" t="s">
        <v>78</v>
      </c>
      <c r="E14" s="127">
        <v>602.6515536464452</v>
      </c>
      <c r="F14" s="127">
        <v>1</v>
      </c>
      <c r="G14" s="126">
        <v>602.6515536464452</v>
      </c>
      <c r="H14" s="127">
        <v>640.1190033881984</v>
      </c>
      <c r="I14" s="127">
        <v>1</v>
      </c>
      <c r="J14" s="126">
        <v>640.1190033881984</v>
      </c>
    </row>
    <row r="15" spans="2:10" ht="28.5" customHeight="1">
      <c r="B15" s="124"/>
      <c r="C15" s="124" t="s">
        <v>74</v>
      </c>
      <c r="D15" s="125"/>
      <c r="E15" s="123"/>
      <c r="F15" s="123"/>
      <c r="G15" s="128">
        <f>SUM(G7:G14)</f>
        <v>54495.07527665158</v>
      </c>
      <c r="H15" s="123"/>
      <c r="I15" s="123"/>
      <c r="J15" s="128">
        <f>SUM(J7:J14)</f>
        <v>57883.0886016763</v>
      </c>
    </row>
    <row r="16" spans="2:10" ht="27.75" customHeight="1">
      <c r="B16" s="129"/>
      <c r="C16" s="130" t="s">
        <v>75</v>
      </c>
      <c r="D16" s="131"/>
      <c r="E16" s="123"/>
      <c r="F16" s="123"/>
      <c r="G16" s="154">
        <f>G15</f>
        <v>54495.07527665158</v>
      </c>
      <c r="H16" s="123"/>
      <c r="I16" s="123"/>
      <c r="J16" s="154">
        <f>J15</f>
        <v>57883.0886016763</v>
      </c>
    </row>
    <row r="17" spans="2:7" ht="16.5" customHeight="1">
      <c r="B17" s="66"/>
      <c r="C17" s="66"/>
      <c r="D17" s="66"/>
      <c r="E17" s="66"/>
      <c r="F17" s="66"/>
      <c r="G17" s="66"/>
    </row>
    <row r="18" spans="3:8" ht="17.25" customHeight="1">
      <c r="C18" s="280"/>
      <c r="D18" s="280"/>
      <c r="E18" s="280"/>
      <c r="F18" s="280"/>
      <c r="G18" s="71"/>
      <c r="H18" s="34"/>
    </row>
    <row r="19" spans="2:8" ht="51.75" customHeight="1">
      <c r="B19" s="66"/>
      <c r="C19" s="406" t="s">
        <v>252</v>
      </c>
      <c r="D19" s="406"/>
      <c r="E19" s="406"/>
      <c r="F19" s="406"/>
      <c r="G19" s="406"/>
      <c r="H19" s="406"/>
    </row>
    <row r="20" spans="2:7" ht="12.75">
      <c r="B20" s="66"/>
      <c r="C20" s="68"/>
      <c r="D20" s="68"/>
      <c r="E20" s="68"/>
      <c r="F20" s="68"/>
      <c r="G20" s="68"/>
    </row>
    <row r="21" spans="2:7" ht="12.75">
      <c r="B21" s="66"/>
      <c r="C21" s="68"/>
      <c r="D21" s="68"/>
      <c r="E21" s="68"/>
      <c r="F21" s="68"/>
      <c r="G21" s="68"/>
    </row>
    <row r="22" spans="2:7" ht="12.75">
      <c r="B22" s="66"/>
      <c r="C22" s="68"/>
      <c r="D22" s="68"/>
      <c r="E22" s="68"/>
      <c r="F22" s="68"/>
      <c r="G22" s="68"/>
    </row>
    <row r="23" spans="3:7" ht="12.75">
      <c r="C23" s="28"/>
      <c r="D23" s="28"/>
      <c r="E23" s="28"/>
      <c r="F23" s="28"/>
      <c r="G23" s="28"/>
    </row>
  </sheetData>
  <sheetProtection/>
  <mergeCells count="9">
    <mergeCell ref="C19:H19"/>
    <mergeCell ref="H5:J5"/>
    <mergeCell ref="E2:F2"/>
    <mergeCell ref="B3:F3"/>
    <mergeCell ref="B4:F4"/>
    <mergeCell ref="B5:B6"/>
    <mergeCell ref="C5:C6"/>
    <mergeCell ref="D5:D6"/>
    <mergeCell ref="E5:G5"/>
  </mergeCells>
  <printOptions/>
  <pageMargins left="0.63" right="0.17" top="0.33" bottom="0.32" header="0.16" footer="0.16"/>
  <pageSetup horizontalDpi="600" verticalDpi="600" orientation="landscape" paperSize="9" scale="75" r:id="rId1"/>
  <headerFooter alignWithMargins="0">
    <oddFooter>&amp;L&amp;8&amp;Z&amp;F</oddFooter>
  </headerFooter>
</worksheet>
</file>

<file path=xl/worksheets/sheet17.xml><?xml version="1.0" encoding="utf-8"?>
<worksheet xmlns="http://schemas.openxmlformats.org/spreadsheetml/2006/main" xmlns:r="http://schemas.openxmlformats.org/officeDocument/2006/relationships">
  <sheetPr>
    <tabColor indexed="33"/>
  </sheetPr>
  <dimension ref="A3:I31"/>
  <sheetViews>
    <sheetView zoomScalePageLayoutView="0" workbookViewId="0" topLeftCell="A3">
      <pane xSplit="2" ySplit="4" topLeftCell="C13" activePane="bottomRight" state="frozen"/>
      <selection pane="topLeft" activeCell="A3" sqref="A3"/>
      <selection pane="topRight" activeCell="C3" sqref="C3"/>
      <selection pane="bottomLeft" activeCell="A7" sqref="A7"/>
      <selection pane="bottomRight" activeCell="K7" sqref="K7"/>
    </sheetView>
  </sheetViews>
  <sheetFormatPr defaultColWidth="9.140625" defaultRowHeight="12.75"/>
  <cols>
    <col min="1" max="1" width="6.140625" style="0" customWidth="1"/>
    <col min="2" max="2" width="64.28125" style="0" customWidth="1"/>
    <col min="3" max="3" width="6.57421875" style="0" customWidth="1"/>
    <col min="4" max="4" width="6.7109375" style="0" customWidth="1"/>
    <col min="5" max="5" width="10.421875" style="0" hidden="1" customWidth="1"/>
    <col min="6" max="6" width="12.28125" style="0" hidden="1" customWidth="1"/>
    <col min="7" max="7" width="8.57421875" style="0" customWidth="1"/>
    <col min="8" max="8" width="15.140625" style="0" customWidth="1"/>
  </cols>
  <sheetData>
    <row r="2" ht="12.75" customHeight="1"/>
    <row r="3" spans="1:8" ht="15" customHeight="1">
      <c r="A3" s="316" t="s">
        <v>367</v>
      </c>
      <c r="B3" s="408"/>
      <c r="C3" s="408"/>
      <c r="D3" s="408"/>
      <c r="E3" s="408"/>
      <c r="F3" s="408"/>
      <c r="G3" s="408"/>
      <c r="H3" s="408"/>
    </row>
    <row r="4" spans="1:8" ht="21.75" customHeight="1">
      <c r="A4" s="409" t="s">
        <v>368</v>
      </c>
      <c r="B4" s="410"/>
      <c r="C4" s="410"/>
      <c r="D4" s="410"/>
      <c r="E4" s="410"/>
      <c r="F4" s="410"/>
      <c r="G4" s="410"/>
      <c r="H4" s="410"/>
    </row>
    <row r="5" spans="1:8" ht="12.75" customHeight="1">
      <c r="A5" s="328" t="s">
        <v>0</v>
      </c>
      <c r="B5" s="328" t="s">
        <v>1</v>
      </c>
      <c r="C5" s="328" t="s">
        <v>2</v>
      </c>
      <c r="D5" s="328" t="s">
        <v>76</v>
      </c>
      <c r="E5" s="371" t="s">
        <v>415</v>
      </c>
      <c r="F5" s="372"/>
      <c r="G5" s="371" t="s">
        <v>434</v>
      </c>
      <c r="H5" s="372"/>
    </row>
    <row r="6" spans="1:8" ht="12.75">
      <c r="A6" s="314"/>
      <c r="B6" s="314"/>
      <c r="C6" s="314"/>
      <c r="D6" s="314"/>
      <c r="E6" s="41" t="s">
        <v>80</v>
      </c>
      <c r="F6" s="41" t="s">
        <v>81</v>
      </c>
      <c r="G6" s="41" t="s">
        <v>80</v>
      </c>
      <c r="H6" s="41" t="s">
        <v>81</v>
      </c>
    </row>
    <row r="7" spans="1:8" ht="20.25" customHeight="1">
      <c r="A7" s="57">
        <v>1</v>
      </c>
      <c r="B7" s="12" t="s">
        <v>8</v>
      </c>
      <c r="C7" s="10" t="s">
        <v>21</v>
      </c>
      <c r="D7" s="20">
        <v>10</v>
      </c>
      <c r="E7" s="46">
        <v>241.0729531128008</v>
      </c>
      <c r="F7" s="46">
        <v>2410.729531128008</v>
      </c>
      <c r="G7" s="46">
        <v>256.06069968077674</v>
      </c>
      <c r="H7" s="46">
        <v>2560.6069968077672</v>
      </c>
    </row>
    <row r="8" spans="1:8" ht="20.25" customHeight="1">
      <c r="A8" s="57">
        <v>2</v>
      </c>
      <c r="B8" s="12" t="s">
        <v>91</v>
      </c>
      <c r="C8" s="10" t="s">
        <v>21</v>
      </c>
      <c r="D8" s="20">
        <v>5</v>
      </c>
      <c r="E8" s="46">
        <v>100.44706379700034</v>
      </c>
      <c r="F8" s="46">
        <v>502.2353189850017</v>
      </c>
      <c r="G8" s="46">
        <v>106.69195820032364</v>
      </c>
      <c r="H8" s="46">
        <v>533.4597910016182</v>
      </c>
    </row>
    <row r="9" spans="1:9" ht="24" customHeight="1">
      <c r="A9" s="57">
        <v>3</v>
      </c>
      <c r="B9" s="12" t="s">
        <v>240</v>
      </c>
      <c r="C9" s="10" t="s">
        <v>21</v>
      </c>
      <c r="D9" s="20">
        <v>10</v>
      </c>
      <c r="E9" s="46">
        <v>200.89412759400068</v>
      </c>
      <c r="F9" s="46">
        <v>2008.9412759400068</v>
      </c>
      <c r="G9" s="46">
        <v>213.38391640064728</v>
      </c>
      <c r="H9" s="46">
        <v>2133.839164006473</v>
      </c>
      <c r="I9" s="34"/>
    </row>
    <row r="10" spans="1:8" ht="20.25" customHeight="1">
      <c r="A10" s="57">
        <v>4</v>
      </c>
      <c r="B10" s="12" t="s">
        <v>61</v>
      </c>
      <c r="C10" s="10" t="s">
        <v>21</v>
      </c>
      <c r="D10" s="20">
        <v>5</v>
      </c>
      <c r="E10" s="46">
        <v>301.341191391001</v>
      </c>
      <c r="F10" s="46">
        <v>1506.7059569550051</v>
      </c>
      <c r="G10" s="46">
        <v>320.07587460097096</v>
      </c>
      <c r="H10" s="46">
        <v>1600.3793730048549</v>
      </c>
    </row>
    <row r="11" spans="1:8" ht="20.25" customHeight="1">
      <c r="A11" s="57">
        <v>5</v>
      </c>
      <c r="B11" s="12" t="s">
        <v>253</v>
      </c>
      <c r="C11" s="10" t="s">
        <v>21</v>
      </c>
      <c r="D11" s="20">
        <v>10</v>
      </c>
      <c r="E11" s="46">
        <v>502.2353189850017</v>
      </c>
      <c r="F11" s="46">
        <v>5022.353189850017</v>
      </c>
      <c r="G11" s="46">
        <v>533.4597910016182</v>
      </c>
      <c r="H11" s="46">
        <v>5334.597910016182</v>
      </c>
    </row>
    <row r="12" spans="1:8" ht="20.25" customHeight="1">
      <c r="A12" s="57">
        <v>6</v>
      </c>
      <c r="B12" s="12" t="s">
        <v>49</v>
      </c>
      <c r="C12" s="10" t="s">
        <v>29</v>
      </c>
      <c r="D12" s="20">
        <v>185</v>
      </c>
      <c r="E12" s="46">
        <v>16.071530207520055</v>
      </c>
      <c r="F12" s="46">
        <v>2973.2330883912105</v>
      </c>
      <c r="G12" s="46">
        <v>17.070713312051783</v>
      </c>
      <c r="H12" s="46">
        <v>3158.08196272958</v>
      </c>
    </row>
    <row r="13" spans="1:8" ht="20.25" customHeight="1">
      <c r="A13" s="57">
        <v>7</v>
      </c>
      <c r="B13" s="12" t="s">
        <v>241</v>
      </c>
      <c r="C13" s="10" t="s">
        <v>79</v>
      </c>
      <c r="D13" s="20">
        <v>1</v>
      </c>
      <c r="E13" s="46">
        <v>251.11765949250085</v>
      </c>
      <c r="F13" s="46">
        <v>251.11765949250085</v>
      </c>
      <c r="G13" s="46">
        <v>266.7298955008091</v>
      </c>
      <c r="H13" s="46">
        <v>266.7298955008091</v>
      </c>
    </row>
    <row r="14" spans="1:8" ht="20.25" customHeight="1">
      <c r="A14" s="57">
        <v>8</v>
      </c>
      <c r="B14" s="14" t="s">
        <v>242</v>
      </c>
      <c r="C14" s="17" t="s">
        <v>79</v>
      </c>
      <c r="D14" s="21">
        <v>1</v>
      </c>
      <c r="E14" s="46">
        <v>200.89412759400068</v>
      </c>
      <c r="F14" s="46">
        <v>200.89412759400068</v>
      </c>
      <c r="G14" s="46">
        <v>213.38391640064728</v>
      </c>
      <c r="H14" s="46">
        <v>213.38391640064728</v>
      </c>
    </row>
    <row r="15" spans="1:8" ht="20.25" customHeight="1">
      <c r="A15" s="57">
        <v>9</v>
      </c>
      <c r="B15" s="14" t="s">
        <v>243</v>
      </c>
      <c r="C15" s="17" t="s">
        <v>79</v>
      </c>
      <c r="D15" s="21">
        <v>1</v>
      </c>
      <c r="E15" s="46">
        <v>200.89412759400068</v>
      </c>
      <c r="F15" s="46">
        <v>200.89412759400068</v>
      </c>
      <c r="G15" s="46">
        <v>213.38391640064728</v>
      </c>
      <c r="H15" s="46">
        <v>213.38391640064728</v>
      </c>
    </row>
    <row r="16" spans="1:8" ht="20.25" customHeight="1">
      <c r="A16" s="57">
        <v>10</v>
      </c>
      <c r="B16" s="14" t="s">
        <v>244</v>
      </c>
      <c r="C16" s="17" t="s">
        <v>79</v>
      </c>
      <c r="D16" s="21">
        <v>1</v>
      </c>
      <c r="E16" s="46">
        <v>150.6705956955005</v>
      </c>
      <c r="F16" s="46">
        <v>150.6705956955005</v>
      </c>
      <c r="G16" s="46">
        <v>160.03793730048548</v>
      </c>
      <c r="H16" s="46">
        <v>160.03793730048548</v>
      </c>
    </row>
    <row r="17" spans="1:8" ht="20.25" customHeight="1">
      <c r="A17" s="57">
        <v>11</v>
      </c>
      <c r="B17" s="14" t="s">
        <v>92</v>
      </c>
      <c r="C17" s="21" t="s">
        <v>78</v>
      </c>
      <c r="D17" s="21" t="s">
        <v>78</v>
      </c>
      <c r="E17" s="46" t="s">
        <v>78</v>
      </c>
      <c r="F17" s="46">
        <v>1004.4706379700034</v>
      </c>
      <c r="G17" s="46" t="s">
        <v>78</v>
      </c>
      <c r="H17" s="46">
        <v>1066.9195820032364</v>
      </c>
    </row>
    <row r="18" spans="1:8" ht="20.25" customHeight="1">
      <c r="A18" s="57">
        <v>12</v>
      </c>
      <c r="B18" s="14" t="s">
        <v>64</v>
      </c>
      <c r="C18" s="21" t="s">
        <v>78</v>
      </c>
      <c r="D18" s="21" t="s">
        <v>78</v>
      </c>
      <c r="E18" s="46" t="s">
        <v>78</v>
      </c>
      <c r="F18" s="46">
        <v>10044.706379700034</v>
      </c>
      <c r="G18" s="46" t="s">
        <v>78</v>
      </c>
      <c r="H18" s="46">
        <v>10669.195820032364</v>
      </c>
    </row>
    <row r="19" spans="1:8" ht="20.25" customHeight="1">
      <c r="A19" s="57">
        <v>13</v>
      </c>
      <c r="B19" s="14" t="s">
        <v>67</v>
      </c>
      <c r="C19" s="21" t="s">
        <v>78</v>
      </c>
      <c r="D19" s="21" t="s">
        <v>78</v>
      </c>
      <c r="E19" s="46" t="s">
        <v>78</v>
      </c>
      <c r="F19" s="46">
        <v>602.682382782002</v>
      </c>
      <c r="G19" s="46" t="s">
        <v>78</v>
      </c>
      <c r="H19" s="46">
        <v>640.1517492019419</v>
      </c>
    </row>
    <row r="20" spans="1:8" ht="20.25" customHeight="1">
      <c r="A20" s="57">
        <v>14</v>
      </c>
      <c r="B20" s="14" t="s">
        <v>369</v>
      </c>
      <c r="C20" s="21" t="s">
        <v>21</v>
      </c>
      <c r="D20" s="21">
        <v>1</v>
      </c>
      <c r="E20" s="46">
        <v>24143.070189</v>
      </c>
      <c r="F20" s="46">
        <v>24143.070189</v>
      </c>
      <c r="G20" s="46">
        <v>25644.069005720317</v>
      </c>
      <c r="H20" s="46">
        <v>25644.069005720317</v>
      </c>
    </row>
    <row r="21" spans="1:8" ht="20.25" customHeight="1">
      <c r="A21" s="57">
        <v>15</v>
      </c>
      <c r="B21" s="14" t="s">
        <v>365</v>
      </c>
      <c r="C21" s="21" t="s">
        <v>21</v>
      </c>
      <c r="D21" s="21">
        <v>1</v>
      </c>
      <c r="E21" s="46">
        <v>4828.6140378</v>
      </c>
      <c r="F21" s="46">
        <v>4828.6140378</v>
      </c>
      <c r="G21" s="46">
        <v>5128.813801144063</v>
      </c>
      <c r="H21" s="46">
        <v>5128.813801144063</v>
      </c>
    </row>
    <row r="22" spans="1:8" ht="20.25" customHeight="1">
      <c r="A22" s="57">
        <v>16</v>
      </c>
      <c r="B22" s="14" t="s">
        <v>370</v>
      </c>
      <c r="C22" s="21" t="s">
        <v>21</v>
      </c>
      <c r="D22" s="21">
        <v>1</v>
      </c>
      <c r="E22" s="46">
        <v>9415.79181732</v>
      </c>
      <c r="F22" s="46">
        <v>9415.79181732</v>
      </c>
      <c r="G22" s="46">
        <v>10001.1810103946</v>
      </c>
      <c r="H22" s="46">
        <v>10001.1810103946</v>
      </c>
    </row>
    <row r="23" spans="1:8" ht="20.25" customHeight="1">
      <c r="A23" s="57">
        <v>17</v>
      </c>
      <c r="B23" s="14" t="s">
        <v>371</v>
      </c>
      <c r="C23" s="21" t="s">
        <v>78</v>
      </c>
      <c r="D23" s="21" t="s">
        <v>78</v>
      </c>
      <c r="E23" s="21" t="s">
        <v>78</v>
      </c>
      <c r="F23" s="46">
        <v>2008.9308183719438</v>
      </c>
      <c r="G23" s="21" t="s">
        <v>78</v>
      </c>
      <c r="H23" s="46">
        <v>2133.828056280946</v>
      </c>
    </row>
    <row r="24" spans="1:8" ht="16.5" customHeight="1">
      <c r="A24" s="2"/>
      <c r="B24" s="19" t="s">
        <v>484</v>
      </c>
      <c r="C24" s="21" t="s">
        <v>78</v>
      </c>
      <c r="D24" s="21" t="s">
        <v>78</v>
      </c>
      <c r="E24" s="21" t="s">
        <v>78</v>
      </c>
      <c r="F24" s="54">
        <f>SUM(F7:F23)</f>
        <v>67276.04113456923</v>
      </c>
      <c r="G24" s="21" t="s">
        <v>78</v>
      </c>
      <c r="H24" s="54">
        <f>SUM(H7:H23)</f>
        <v>71458.65988794655</v>
      </c>
    </row>
    <row r="25" ht="1.5" customHeight="1"/>
    <row r="26" spans="2:4" ht="12.75" customHeight="1">
      <c r="B26" s="69"/>
      <c r="C26" s="69"/>
      <c r="D26" s="69"/>
    </row>
    <row r="27" spans="1:7" ht="39.75" customHeight="1">
      <c r="A27" s="69"/>
      <c r="B27" s="407" t="s">
        <v>254</v>
      </c>
      <c r="C27" s="407"/>
      <c r="D27" s="407"/>
      <c r="E27" s="407"/>
      <c r="F27" s="407"/>
      <c r="G27" s="407"/>
    </row>
    <row r="28" spans="1:4" ht="12.75" customHeight="1">
      <c r="A28" s="69"/>
      <c r="B28" s="69"/>
      <c r="C28" s="69"/>
      <c r="D28" s="69"/>
    </row>
    <row r="29" spans="1:4" ht="12.75">
      <c r="A29" s="69"/>
      <c r="B29" s="69"/>
      <c r="C29" s="69"/>
      <c r="D29" s="69"/>
    </row>
    <row r="30" spans="1:4" ht="12.75">
      <c r="A30" s="69"/>
      <c r="B30" s="69"/>
      <c r="C30" s="69"/>
      <c r="D30" s="69"/>
    </row>
    <row r="31" spans="1:4" ht="12.75">
      <c r="A31" s="69"/>
      <c r="B31" s="69"/>
      <c r="C31" s="69"/>
      <c r="D31" s="69"/>
    </row>
  </sheetData>
  <sheetProtection/>
  <mergeCells count="9">
    <mergeCell ref="B27:G27"/>
    <mergeCell ref="A3:H3"/>
    <mergeCell ref="A4:H4"/>
    <mergeCell ref="A5:A6"/>
    <mergeCell ref="B5:B6"/>
    <mergeCell ref="C5:C6"/>
    <mergeCell ref="D5:D6"/>
    <mergeCell ref="E5:F5"/>
    <mergeCell ref="G5:H5"/>
  </mergeCells>
  <printOptions/>
  <pageMargins left="0.98" right="0.16" top="0.38" bottom="0.32" header="0.23" footer="0.17"/>
  <pageSetup horizontalDpi="600" verticalDpi="600" orientation="landscape" paperSize="9" r:id="rId1"/>
  <headerFooter alignWithMargins="0">
    <oddFooter>&amp;L&amp;8&amp;Z&amp;F</oddFooter>
  </headerFooter>
</worksheet>
</file>

<file path=xl/worksheets/sheet18.xml><?xml version="1.0" encoding="utf-8"?>
<worksheet xmlns="http://schemas.openxmlformats.org/spreadsheetml/2006/main" xmlns:r="http://schemas.openxmlformats.org/officeDocument/2006/relationships">
  <sheetPr>
    <tabColor indexed="33"/>
  </sheetPr>
  <dimension ref="B2:M30"/>
  <sheetViews>
    <sheetView zoomScalePageLayoutView="0" workbookViewId="0" topLeftCell="B1">
      <pane xSplit="2" ySplit="6" topLeftCell="D15" activePane="bottomRight" state="frozen"/>
      <selection pane="topLeft" activeCell="B1" sqref="B1"/>
      <selection pane="topRight" activeCell="D1" sqref="D1"/>
      <selection pane="bottomLeft" activeCell="B7" sqref="B7"/>
      <selection pane="bottomRight" activeCell="K22" sqref="K22"/>
    </sheetView>
  </sheetViews>
  <sheetFormatPr defaultColWidth="9.140625" defaultRowHeight="12.75"/>
  <cols>
    <col min="2" max="2" width="4.28125" style="0" customWidth="1"/>
    <col min="3" max="3" width="58.421875" style="0" customWidth="1"/>
    <col min="4" max="4" width="7.140625" style="0" customWidth="1"/>
    <col min="5" max="5" width="6.28125" style="0" customWidth="1"/>
    <col min="6" max="6" width="0.42578125" style="0" hidden="1" customWidth="1"/>
    <col min="7" max="7" width="10.00390625" style="0" hidden="1" customWidth="1"/>
    <col min="8" max="8" width="9.7109375" style="0" customWidth="1"/>
    <col min="9" max="9" width="8.8515625" style="0" customWidth="1"/>
    <col min="10" max="10" width="9.00390625" style="0" customWidth="1"/>
    <col min="11" max="11" width="12.7109375" style="0" customWidth="1"/>
    <col min="12" max="12" width="7.57421875" style="0" customWidth="1"/>
    <col min="13" max="13" width="8.8515625" style="0" customWidth="1"/>
  </cols>
  <sheetData>
    <row r="2" spans="7:9" ht="12.75">
      <c r="G2" s="389" t="s">
        <v>426</v>
      </c>
      <c r="H2" s="389"/>
      <c r="I2" s="389"/>
    </row>
    <row r="3" spans="2:9" ht="15" customHeight="1">
      <c r="B3" s="390" t="s">
        <v>216</v>
      </c>
      <c r="C3" s="390"/>
      <c r="D3" s="390"/>
      <c r="E3" s="390"/>
      <c r="F3" s="390"/>
      <c r="G3" s="390"/>
      <c r="H3" s="390"/>
      <c r="I3" s="390"/>
    </row>
    <row r="4" spans="2:9" ht="20.25" customHeight="1">
      <c r="B4" s="378" t="s">
        <v>262</v>
      </c>
      <c r="C4" s="378"/>
      <c r="D4" s="378"/>
      <c r="E4" s="378"/>
      <c r="F4" s="378"/>
      <c r="G4" s="378"/>
      <c r="H4" s="378"/>
      <c r="I4" s="378"/>
    </row>
    <row r="5" spans="2:9" ht="15.75" customHeight="1">
      <c r="B5" s="392" t="s">
        <v>82</v>
      </c>
      <c r="C5" s="328" t="s">
        <v>1</v>
      </c>
      <c r="D5" s="328" t="s">
        <v>2</v>
      </c>
      <c r="E5" s="328" t="s">
        <v>76</v>
      </c>
      <c r="F5" s="386" t="s">
        <v>414</v>
      </c>
      <c r="G5" s="388"/>
      <c r="H5" s="386" t="s">
        <v>427</v>
      </c>
      <c r="I5" s="388"/>
    </row>
    <row r="6" spans="2:9" ht="16.5" customHeight="1">
      <c r="B6" s="393"/>
      <c r="C6" s="314"/>
      <c r="D6" s="314"/>
      <c r="E6" s="314"/>
      <c r="F6" s="7" t="s">
        <v>80</v>
      </c>
      <c r="G6" s="7" t="s">
        <v>84</v>
      </c>
      <c r="H6" s="7" t="s">
        <v>80</v>
      </c>
      <c r="I6" s="7" t="s">
        <v>84</v>
      </c>
    </row>
    <row r="7" spans="2:9" ht="20.25" customHeight="1">
      <c r="B7" s="57">
        <v>1</v>
      </c>
      <c r="C7" s="12" t="s">
        <v>5</v>
      </c>
      <c r="D7" s="10" t="s">
        <v>20</v>
      </c>
      <c r="E7" s="10">
        <v>1</v>
      </c>
      <c r="F7" s="80">
        <v>3021.2486851298167</v>
      </c>
      <c r="G7" s="81">
        <v>3021.2486851298167</v>
      </c>
      <c r="H7" s="80">
        <v>3209.0827371330224</v>
      </c>
      <c r="I7" s="81">
        <v>3209.0827371330224</v>
      </c>
    </row>
    <row r="8" spans="2:9" ht="19.5" customHeight="1">
      <c r="B8" s="57">
        <f>B7+1</f>
        <v>2</v>
      </c>
      <c r="C8" s="12" t="s">
        <v>6</v>
      </c>
      <c r="D8" s="10" t="s">
        <v>20</v>
      </c>
      <c r="E8" s="10">
        <v>1</v>
      </c>
      <c r="F8" s="80"/>
      <c r="G8" s="81"/>
      <c r="H8" s="80"/>
      <c r="I8" s="81"/>
    </row>
    <row r="9" spans="2:9" ht="18.75" customHeight="1">
      <c r="B9" s="57">
        <f aca="true" t="shared" si="0" ref="B9:B16">B8+1</f>
        <v>3</v>
      </c>
      <c r="C9" s="12" t="s">
        <v>7</v>
      </c>
      <c r="D9" s="10" t="s">
        <v>20</v>
      </c>
      <c r="E9" s="10">
        <v>1</v>
      </c>
      <c r="F9" s="80"/>
      <c r="G9" s="81"/>
      <c r="H9" s="80"/>
      <c r="I9" s="81"/>
    </row>
    <row r="10" spans="2:9" ht="19.5" customHeight="1">
      <c r="B10" s="57">
        <f t="shared" si="0"/>
        <v>4</v>
      </c>
      <c r="C10" s="12" t="s">
        <v>8</v>
      </c>
      <c r="D10" s="10" t="s">
        <v>21</v>
      </c>
      <c r="E10" s="10">
        <v>12</v>
      </c>
      <c r="F10" s="80">
        <v>201.41657900865445</v>
      </c>
      <c r="G10" s="81">
        <v>2416.9989481038533</v>
      </c>
      <c r="H10" s="80">
        <v>213.9388491422015</v>
      </c>
      <c r="I10" s="81">
        <v>2567.266189706418</v>
      </c>
    </row>
    <row r="11" spans="2:9" ht="21.75" customHeight="1">
      <c r="B11" s="57">
        <f t="shared" si="0"/>
        <v>5</v>
      </c>
      <c r="C11" s="12" t="s">
        <v>9</v>
      </c>
      <c r="D11" s="10" t="s">
        <v>21</v>
      </c>
      <c r="E11" s="10">
        <v>4</v>
      </c>
      <c r="F11" s="80">
        <v>181.27492110778897</v>
      </c>
      <c r="G11" s="81">
        <v>725.0996844311559</v>
      </c>
      <c r="H11" s="80">
        <v>192.54496422798132</v>
      </c>
      <c r="I11" s="81">
        <v>770.1798569119253</v>
      </c>
    </row>
    <row r="12" spans="2:9" ht="21" customHeight="1">
      <c r="B12" s="57">
        <f t="shared" si="0"/>
        <v>6</v>
      </c>
      <c r="C12" s="12" t="s">
        <v>106</v>
      </c>
      <c r="D12" s="10" t="s">
        <v>21</v>
      </c>
      <c r="E12" s="10">
        <v>12</v>
      </c>
      <c r="F12" s="80">
        <v>201.41657900865445</v>
      </c>
      <c r="G12" s="81">
        <v>2416.9989481038533</v>
      </c>
      <c r="H12" s="80">
        <v>213.9388491422015</v>
      </c>
      <c r="I12" s="81">
        <v>2567.266189706418</v>
      </c>
    </row>
    <row r="13" spans="2:9" ht="21" customHeight="1">
      <c r="B13" s="57">
        <f t="shared" si="0"/>
        <v>7</v>
      </c>
      <c r="C13" s="12" t="s">
        <v>30</v>
      </c>
      <c r="D13" s="10" t="s">
        <v>21</v>
      </c>
      <c r="E13" s="10">
        <v>12</v>
      </c>
      <c r="F13" s="80">
        <v>40.2833158017309</v>
      </c>
      <c r="G13" s="81">
        <v>483.3997896207708</v>
      </c>
      <c r="H13" s="80">
        <v>42.78776982844031</v>
      </c>
      <c r="I13" s="81">
        <v>513.4532379412838</v>
      </c>
    </row>
    <row r="14" spans="2:9" ht="17.25" customHeight="1">
      <c r="B14" s="57">
        <f t="shared" si="0"/>
        <v>8</v>
      </c>
      <c r="C14" s="12" t="s">
        <v>83</v>
      </c>
      <c r="D14" s="10" t="s">
        <v>21</v>
      </c>
      <c r="E14" s="10">
        <v>12</v>
      </c>
      <c r="F14" s="80">
        <v>60.42497370259634</v>
      </c>
      <c r="G14" s="81">
        <v>725.0996844311561</v>
      </c>
      <c r="H14" s="80">
        <v>64.18165474266046</v>
      </c>
      <c r="I14" s="81">
        <v>770.1798569119255</v>
      </c>
    </row>
    <row r="15" spans="2:9" ht="19.5" customHeight="1">
      <c r="B15" s="57">
        <f t="shared" si="0"/>
        <v>9</v>
      </c>
      <c r="C15" s="12" t="s">
        <v>232</v>
      </c>
      <c r="D15" s="10" t="s">
        <v>21</v>
      </c>
      <c r="E15" s="10">
        <v>12</v>
      </c>
      <c r="F15" s="80">
        <v>503.5414475216362</v>
      </c>
      <c r="G15" s="81">
        <v>6042.497370259634</v>
      </c>
      <c r="H15" s="80">
        <v>534.8471228555038</v>
      </c>
      <c r="I15" s="81">
        <v>6418.165474266046</v>
      </c>
    </row>
    <row r="16" spans="2:9" ht="20.25" customHeight="1">
      <c r="B16" s="57">
        <f t="shared" si="0"/>
        <v>10</v>
      </c>
      <c r="C16" s="12" t="s">
        <v>26</v>
      </c>
      <c r="D16" s="10" t="s">
        <v>29</v>
      </c>
      <c r="E16" s="10">
        <v>51</v>
      </c>
      <c r="F16" s="80">
        <v>16.113326320692355</v>
      </c>
      <c r="G16" s="81">
        <v>821.7796423553101</v>
      </c>
      <c r="H16" s="80">
        <v>17.11510793137612</v>
      </c>
      <c r="I16" s="81">
        <v>872.870504500182</v>
      </c>
    </row>
    <row r="17" spans="2:9" ht="21.75" customHeight="1">
      <c r="B17" s="57">
        <v>11</v>
      </c>
      <c r="C17" s="12" t="s">
        <v>27</v>
      </c>
      <c r="D17" s="10" t="s">
        <v>21</v>
      </c>
      <c r="E17" s="10">
        <v>4</v>
      </c>
      <c r="F17" s="80">
        <v>130.9207763556254</v>
      </c>
      <c r="G17" s="81">
        <v>523.6831054225016</v>
      </c>
      <c r="H17" s="80">
        <v>139.060251942431</v>
      </c>
      <c r="I17" s="81">
        <v>556.241007769724</v>
      </c>
    </row>
    <row r="18" spans="2:9" ht="21.75" customHeight="1">
      <c r="B18" s="57">
        <v>12</v>
      </c>
      <c r="C18" s="12" t="s">
        <v>108</v>
      </c>
      <c r="D18" s="10" t="s">
        <v>21</v>
      </c>
      <c r="E18" s="10">
        <v>36</v>
      </c>
      <c r="F18" s="80">
        <v>14.099160530605811</v>
      </c>
      <c r="G18" s="81">
        <v>507.5697791018092</v>
      </c>
      <c r="H18" s="80">
        <v>14.975719439954105</v>
      </c>
      <c r="I18" s="81">
        <v>539.1258998383478</v>
      </c>
    </row>
    <row r="19" spans="2:9" ht="21" customHeight="1">
      <c r="B19" s="57">
        <v>13</v>
      </c>
      <c r="C19" s="12" t="s">
        <v>41</v>
      </c>
      <c r="D19" s="10" t="s">
        <v>21</v>
      </c>
      <c r="E19" s="10">
        <v>12</v>
      </c>
      <c r="F19" s="80">
        <v>50.35414475216361</v>
      </c>
      <c r="G19" s="81">
        <v>604.2497370259633</v>
      </c>
      <c r="H19" s="80">
        <v>53.48471228555037</v>
      </c>
      <c r="I19" s="81">
        <v>641.8165474266045</v>
      </c>
    </row>
    <row r="20" spans="2:9" ht="20.25" customHeight="1">
      <c r="B20" s="57">
        <v>14</v>
      </c>
      <c r="C20" s="12" t="s">
        <v>107</v>
      </c>
      <c r="D20" s="10" t="s">
        <v>21</v>
      </c>
      <c r="E20" s="10">
        <v>12</v>
      </c>
      <c r="F20" s="80">
        <v>50.35414475216361</v>
      </c>
      <c r="G20" s="81">
        <v>604.2497370259633</v>
      </c>
      <c r="H20" s="80">
        <v>53.48471228555037</v>
      </c>
      <c r="I20" s="81">
        <v>641.8165474266045</v>
      </c>
    </row>
    <row r="21" spans="2:9" ht="21" customHeight="1">
      <c r="B21" s="57">
        <v>15</v>
      </c>
      <c r="C21" s="12" t="s">
        <v>110</v>
      </c>
      <c r="D21" s="10" t="s">
        <v>20</v>
      </c>
      <c r="E21" s="10">
        <v>1</v>
      </c>
      <c r="F21" s="80">
        <v>7250.9968443115595</v>
      </c>
      <c r="G21" s="81">
        <v>7250.9968443115595</v>
      </c>
      <c r="H21" s="80">
        <v>7701.798569119253</v>
      </c>
      <c r="I21" s="81">
        <v>7701.798569119253</v>
      </c>
    </row>
    <row r="22" spans="2:9" ht="17.25" customHeight="1">
      <c r="B22" s="57">
        <v>16</v>
      </c>
      <c r="C22" s="12" t="s">
        <v>18</v>
      </c>
      <c r="D22" s="10" t="s">
        <v>23</v>
      </c>
      <c r="E22" s="10">
        <v>1</v>
      </c>
      <c r="F22" s="80">
        <v>1007.0828950432724</v>
      </c>
      <c r="G22" s="81">
        <v>1007.0828950432724</v>
      </c>
      <c r="H22" s="80">
        <v>1069.6942457110076</v>
      </c>
      <c r="I22" s="81">
        <v>1069.6942457110076</v>
      </c>
    </row>
    <row r="23" spans="2:9" ht="19.5" customHeight="1">
      <c r="B23" s="57">
        <v>17</v>
      </c>
      <c r="C23" s="12" t="s">
        <v>19</v>
      </c>
      <c r="D23" s="10" t="s">
        <v>21</v>
      </c>
      <c r="E23" s="10">
        <v>3</v>
      </c>
      <c r="F23" s="80">
        <v>44.31164738190399</v>
      </c>
      <c r="G23" s="81">
        <v>132.93494214571197</v>
      </c>
      <c r="H23" s="80">
        <v>47.06654681128434</v>
      </c>
      <c r="I23" s="81">
        <v>141.199640433853</v>
      </c>
    </row>
    <row r="24" spans="2:9" ht="16.5" customHeight="1">
      <c r="B24" s="25"/>
      <c r="C24" s="43" t="s">
        <v>98</v>
      </c>
      <c r="D24" s="47"/>
      <c r="E24" s="47"/>
      <c r="F24" s="80"/>
      <c r="G24" s="155">
        <f>SUM(G7:G23)</f>
        <v>27283.88979251233</v>
      </c>
      <c r="H24" s="80"/>
      <c r="I24" s="155">
        <f>SUM(I7:I23)</f>
        <v>28980.156504802624</v>
      </c>
    </row>
    <row r="25" spans="2:9" ht="17.25" customHeight="1">
      <c r="B25" s="4"/>
      <c r="C25" s="42" t="s">
        <v>109</v>
      </c>
      <c r="D25" s="45" t="s">
        <v>20</v>
      </c>
      <c r="E25" s="45">
        <v>1</v>
      </c>
      <c r="F25" s="156">
        <v>6646.747107285596</v>
      </c>
      <c r="G25" s="157">
        <v>24279.85</v>
      </c>
      <c r="H25" s="156">
        <f>F25*1.062171</f>
        <v>7059.982021692648</v>
      </c>
      <c r="I25" s="163">
        <f>G25*1.062171</f>
        <v>25789.352554349996</v>
      </c>
    </row>
    <row r="26" spans="2:7" ht="12" customHeight="1">
      <c r="B26" s="9"/>
      <c r="C26" s="48"/>
      <c r="D26" s="49"/>
      <c r="E26" s="49"/>
      <c r="F26" s="30"/>
      <c r="G26" s="50"/>
    </row>
    <row r="27" spans="3:13" ht="13.5" customHeight="1">
      <c r="C27" s="8"/>
      <c r="D27" s="8"/>
      <c r="E27" s="8"/>
      <c r="F27" s="8"/>
      <c r="G27" s="8"/>
      <c r="H27" s="82"/>
      <c r="I27" s="82"/>
      <c r="J27" s="8"/>
      <c r="K27" s="8"/>
      <c r="L27" s="8"/>
      <c r="M27" s="8"/>
    </row>
    <row r="28" spans="2:13" ht="42.75" customHeight="1">
      <c r="B28" s="8"/>
      <c r="C28" s="309" t="s">
        <v>211</v>
      </c>
      <c r="D28" s="309"/>
      <c r="E28" s="309"/>
      <c r="F28" s="309"/>
      <c r="G28" s="309"/>
      <c r="H28" s="309"/>
      <c r="I28" s="8"/>
      <c r="J28" s="8"/>
      <c r="K28" s="8"/>
      <c r="L28" s="8"/>
      <c r="M28" s="8"/>
    </row>
    <row r="30" ht="12.75">
      <c r="H30" s="34"/>
    </row>
  </sheetData>
  <sheetProtection/>
  <mergeCells count="10">
    <mergeCell ref="C28:H28"/>
    <mergeCell ref="G2:I2"/>
    <mergeCell ref="B3:I3"/>
    <mergeCell ref="F5:G5"/>
    <mergeCell ref="H5:I5"/>
    <mergeCell ref="E5:E6"/>
    <mergeCell ref="D5:D6"/>
    <mergeCell ref="C5:C6"/>
    <mergeCell ref="B5:B6"/>
    <mergeCell ref="B4:I4"/>
  </mergeCells>
  <printOptions/>
  <pageMargins left="1.23" right="0.16" top="0.37" bottom="0.22" header="0.16" footer="0.16"/>
  <pageSetup horizontalDpi="600" verticalDpi="600" orientation="landscape" paperSize="9" scale="112" r:id="rId1"/>
  <headerFooter alignWithMargins="0">
    <oddFooter>&amp;L&amp;6&amp;Z&amp;F</oddFooter>
  </headerFooter>
</worksheet>
</file>

<file path=xl/worksheets/sheet19.xml><?xml version="1.0" encoding="utf-8"?>
<worksheet xmlns="http://schemas.openxmlformats.org/spreadsheetml/2006/main" xmlns:r="http://schemas.openxmlformats.org/officeDocument/2006/relationships">
  <sheetPr>
    <tabColor indexed="33"/>
  </sheetPr>
  <dimension ref="A2:K20"/>
  <sheetViews>
    <sheetView zoomScalePageLayoutView="0" workbookViewId="0" topLeftCell="B2">
      <pane xSplit="2" ySplit="5" topLeftCell="D7" activePane="bottomRight" state="frozen"/>
      <selection pane="topLeft" activeCell="B2" sqref="B2"/>
      <selection pane="topRight" activeCell="D2" sqref="D2"/>
      <selection pane="bottomLeft" activeCell="B7" sqref="B7"/>
      <selection pane="bottomRight" activeCell="M11" sqref="M11"/>
    </sheetView>
  </sheetViews>
  <sheetFormatPr defaultColWidth="9.140625" defaultRowHeight="12.75"/>
  <cols>
    <col min="2" max="2" width="5.28125" style="0" customWidth="1"/>
    <col min="3" max="3" width="34.57421875" style="0" customWidth="1"/>
    <col min="4" max="5" width="6.7109375" style="0" customWidth="1"/>
    <col min="6" max="6" width="0.2890625" style="0" hidden="1" customWidth="1"/>
    <col min="7" max="7" width="9.421875" style="0" hidden="1" customWidth="1"/>
    <col min="8" max="8" width="7.421875" style="0" customWidth="1"/>
    <col min="9" max="9" width="13.8515625" style="0" customWidth="1"/>
    <col min="10" max="10" width="6.7109375" style="0" customWidth="1"/>
    <col min="11" max="11" width="7.00390625" style="0" customWidth="1"/>
  </cols>
  <sheetData>
    <row r="2" spans="6:7" ht="12.75">
      <c r="F2" s="315"/>
      <c r="G2" s="315"/>
    </row>
    <row r="3" spans="2:9" ht="16.5" customHeight="1">
      <c r="B3" s="390" t="s">
        <v>217</v>
      </c>
      <c r="C3" s="390"/>
      <c r="D3" s="390"/>
      <c r="E3" s="390"/>
      <c r="F3" s="390"/>
      <c r="G3" s="390"/>
      <c r="H3" s="390"/>
      <c r="I3" s="390"/>
    </row>
    <row r="4" spans="2:9" ht="15.75" customHeight="1">
      <c r="B4" s="378" t="s">
        <v>263</v>
      </c>
      <c r="C4" s="378"/>
      <c r="D4" s="378"/>
      <c r="E4" s="378"/>
      <c r="F4" s="378"/>
      <c r="G4" s="378"/>
      <c r="H4" s="378"/>
      <c r="I4" s="378"/>
    </row>
    <row r="5" spans="2:9" ht="15.75" customHeight="1">
      <c r="B5" s="392" t="s">
        <v>82</v>
      </c>
      <c r="C5" s="328" t="s">
        <v>1</v>
      </c>
      <c r="D5" s="328" t="s">
        <v>2</v>
      </c>
      <c r="E5" s="328" t="s">
        <v>76</v>
      </c>
      <c r="F5" s="386" t="s">
        <v>417</v>
      </c>
      <c r="G5" s="388"/>
      <c r="H5" s="386" t="s">
        <v>437</v>
      </c>
      <c r="I5" s="388"/>
    </row>
    <row r="6" spans="2:9" ht="14.25" customHeight="1">
      <c r="B6" s="393"/>
      <c r="C6" s="314"/>
      <c r="D6" s="314"/>
      <c r="E6" s="314"/>
      <c r="F6" s="7" t="s">
        <v>80</v>
      </c>
      <c r="G6" s="7" t="s">
        <v>84</v>
      </c>
      <c r="H6" s="7" t="s">
        <v>80</v>
      </c>
      <c r="I6" s="7" t="s">
        <v>84</v>
      </c>
    </row>
    <row r="7" spans="1:9" ht="20.25" customHeight="1">
      <c r="A7" s="282"/>
      <c r="B7" s="57">
        <v>1</v>
      </c>
      <c r="C7" s="12" t="s">
        <v>8</v>
      </c>
      <c r="D7" s="10" t="s">
        <v>21</v>
      </c>
      <c r="E7" s="10">
        <v>2</v>
      </c>
      <c r="F7" s="20">
        <v>201.41657900865445</v>
      </c>
      <c r="G7" s="20">
        <v>402.8331580173089</v>
      </c>
      <c r="H7" s="20">
        <v>213.9388491422015</v>
      </c>
      <c r="I7" s="20">
        <v>427.877698284403</v>
      </c>
    </row>
    <row r="8" spans="1:9" ht="21" customHeight="1">
      <c r="A8" s="282"/>
      <c r="B8" s="57">
        <f>B7+1</f>
        <v>2</v>
      </c>
      <c r="C8" s="12" t="s">
        <v>9</v>
      </c>
      <c r="D8" s="10" t="s">
        <v>21</v>
      </c>
      <c r="E8" s="10">
        <v>6</v>
      </c>
      <c r="F8" s="20">
        <v>181.27492110778897</v>
      </c>
      <c r="G8" s="20">
        <v>1087.6495266467339</v>
      </c>
      <c r="H8" s="20">
        <v>192.54496422798132</v>
      </c>
      <c r="I8" s="20">
        <v>1155.2697853678878</v>
      </c>
    </row>
    <row r="9" spans="1:9" ht="21.75" customHeight="1">
      <c r="A9" s="282"/>
      <c r="B9" s="57">
        <f aca="true" t="shared" si="0" ref="B9:B16">B8+1</f>
        <v>3</v>
      </c>
      <c r="C9" s="12" t="s">
        <v>24</v>
      </c>
      <c r="D9" s="10" t="s">
        <v>28</v>
      </c>
      <c r="E9" s="10">
        <v>1</v>
      </c>
      <c r="F9" s="20">
        <v>140.9916053060581</v>
      </c>
      <c r="G9" s="20">
        <v>140.9916053060581</v>
      </c>
      <c r="H9" s="20">
        <v>149.75719439954102</v>
      </c>
      <c r="I9" s="20">
        <v>149.75719439954102</v>
      </c>
    </row>
    <row r="10" spans="1:9" ht="31.5" customHeight="1">
      <c r="A10" s="282"/>
      <c r="B10" s="57">
        <f t="shared" si="0"/>
        <v>4</v>
      </c>
      <c r="C10" s="12" t="s">
        <v>106</v>
      </c>
      <c r="D10" s="10" t="s">
        <v>21</v>
      </c>
      <c r="E10" s="10">
        <v>2</v>
      </c>
      <c r="F10" s="20">
        <v>201.41657900865445</v>
      </c>
      <c r="G10" s="20">
        <v>402.8331580173089</v>
      </c>
      <c r="H10" s="20">
        <v>213.9388491422015</v>
      </c>
      <c r="I10" s="20">
        <v>427.877698284403</v>
      </c>
    </row>
    <row r="11" spans="1:9" ht="29.25" customHeight="1">
      <c r="A11" s="282"/>
      <c r="B11" s="57">
        <f t="shared" si="0"/>
        <v>5</v>
      </c>
      <c r="C11" s="12" t="s">
        <v>25</v>
      </c>
      <c r="D11" s="10" t="s">
        <v>21</v>
      </c>
      <c r="E11" s="10">
        <v>1</v>
      </c>
      <c r="F11" s="20">
        <v>302.12486851298166</v>
      </c>
      <c r="G11" s="20">
        <v>302.12486851298166</v>
      </c>
      <c r="H11" s="20">
        <v>320.90827371330226</v>
      </c>
      <c r="I11" s="20">
        <v>320.90827371330226</v>
      </c>
    </row>
    <row r="12" spans="1:9" ht="31.5" customHeight="1">
      <c r="A12" s="282"/>
      <c r="B12" s="57">
        <f t="shared" si="0"/>
        <v>6</v>
      </c>
      <c r="C12" s="12" t="s">
        <v>232</v>
      </c>
      <c r="D12" s="10" t="s">
        <v>21</v>
      </c>
      <c r="E12" s="10">
        <v>2</v>
      </c>
      <c r="F12" s="20">
        <v>503.5414475216362</v>
      </c>
      <c r="G12" s="20">
        <v>1007.0828950432724</v>
      </c>
      <c r="H12" s="20">
        <v>534.8471228555038</v>
      </c>
      <c r="I12" s="20">
        <v>1069.6942457110076</v>
      </c>
    </row>
    <row r="13" spans="1:9" ht="22.5" customHeight="1">
      <c r="A13" s="282"/>
      <c r="B13" s="57">
        <f t="shared" si="0"/>
        <v>7</v>
      </c>
      <c r="C13" s="12" t="s">
        <v>26</v>
      </c>
      <c r="D13" s="10" t="s">
        <v>29</v>
      </c>
      <c r="E13" s="10">
        <v>76</v>
      </c>
      <c r="F13" s="20">
        <v>16.113326320692355</v>
      </c>
      <c r="G13" s="20">
        <v>1224.612800372619</v>
      </c>
      <c r="H13" s="20">
        <v>17.11510793137612</v>
      </c>
      <c r="I13" s="20">
        <v>1300.7482027845851</v>
      </c>
    </row>
    <row r="14" spans="1:9" ht="24" customHeight="1">
      <c r="A14" s="282"/>
      <c r="B14" s="57">
        <f t="shared" si="0"/>
        <v>8</v>
      </c>
      <c r="C14" s="12" t="s">
        <v>27</v>
      </c>
      <c r="D14" s="10" t="s">
        <v>21</v>
      </c>
      <c r="E14" s="10">
        <v>6</v>
      </c>
      <c r="F14" s="20">
        <v>130.9207763556254</v>
      </c>
      <c r="G14" s="20">
        <v>785.5246581337524</v>
      </c>
      <c r="H14" s="20">
        <v>139.060251942431</v>
      </c>
      <c r="I14" s="20">
        <v>834.3615116545859</v>
      </c>
    </row>
    <row r="15" spans="1:9" ht="29.25" customHeight="1">
      <c r="A15" s="282"/>
      <c r="B15" s="57">
        <f t="shared" si="0"/>
        <v>9</v>
      </c>
      <c r="C15" s="14" t="s">
        <v>42</v>
      </c>
      <c r="D15" s="10" t="s">
        <v>21</v>
      </c>
      <c r="E15" s="10">
        <v>2</v>
      </c>
      <c r="F15" s="20">
        <v>50.35414475216361</v>
      </c>
      <c r="G15" s="20">
        <v>100.70828950432723</v>
      </c>
      <c r="H15" s="20">
        <v>53.48471228555037</v>
      </c>
      <c r="I15" s="20">
        <v>106.96942457110075</v>
      </c>
    </row>
    <row r="16" spans="1:9" ht="33" customHeight="1">
      <c r="A16" s="282"/>
      <c r="B16" s="57">
        <f t="shared" si="0"/>
        <v>10</v>
      </c>
      <c r="C16" s="14" t="s">
        <v>101</v>
      </c>
      <c r="D16" s="10" t="s">
        <v>21</v>
      </c>
      <c r="E16" s="10">
        <v>2</v>
      </c>
      <c r="F16" s="20">
        <v>60.42497370259634</v>
      </c>
      <c r="G16" s="20">
        <v>120.84994740519268</v>
      </c>
      <c r="H16" s="20">
        <v>64.18165474266046</v>
      </c>
      <c r="I16" s="20">
        <v>128.3633094853209</v>
      </c>
    </row>
    <row r="17" spans="2:9" ht="12.75">
      <c r="B17" s="4"/>
      <c r="C17" s="18" t="s">
        <v>98</v>
      </c>
      <c r="D17" s="4"/>
      <c r="E17" s="4"/>
      <c r="F17" s="4"/>
      <c r="G17" s="26">
        <f>SUM(G7:G16)</f>
        <v>5575.210906959554</v>
      </c>
      <c r="H17" s="4"/>
      <c r="I17" s="26">
        <f>SUM(I7:I16)</f>
        <v>5921.827344256138</v>
      </c>
    </row>
    <row r="18" spans="2:11" ht="13.5" customHeight="1">
      <c r="B18" s="9"/>
      <c r="C18" s="9"/>
      <c r="D18" s="9"/>
      <c r="E18" s="9"/>
      <c r="F18" s="9"/>
      <c r="G18" s="9"/>
      <c r="H18" s="9"/>
      <c r="I18" s="9"/>
      <c r="J18" s="9"/>
      <c r="K18" s="9"/>
    </row>
    <row r="19" spans="3:11" ht="44.25" customHeight="1">
      <c r="C19" s="309" t="s">
        <v>211</v>
      </c>
      <c r="D19" s="309"/>
      <c r="E19" s="309"/>
      <c r="F19" s="309"/>
      <c r="G19" s="309"/>
      <c r="H19" s="309"/>
      <c r="I19" s="309"/>
      <c r="J19" s="8"/>
      <c r="K19" s="8"/>
    </row>
    <row r="20" spans="2:11" ht="12.75">
      <c r="B20" s="8"/>
      <c r="C20" s="8"/>
      <c r="D20" s="8"/>
      <c r="E20" s="8"/>
      <c r="F20" s="8"/>
      <c r="G20" s="8"/>
      <c r="H20" s="8"/>
      <c r="I20" s="8"/>
      <c r="J20" s="8"/>
      <c r="K20" s="8"/>
    </row>
  </sheetData>
  <sheetProtection/>
  <mergeCells count="10">
    <mergeCell ref="C19:I19"/>
    <mergeCell ref="B3:I3"/>
    <mergeCell ref="B4:I4"/>
    <mergeCell ref="F2:G2"/>
    <mergeCell ref="F5:G5"/>
    <mergeCell ref="E5:E6"/>
    <mergeCell ref="D5:D6"/>
    <mergeCell ref="C5:C6"/>
    <mergeCell ref="B5:B6"/>
    <mergeCell ref="H5:I5"/>
  </mergeCells>
  <printOptions/>
  <pageMargins left="1.19" right="0.19" top="0.52" bottom="0.3" header="0.18" footer="0.16"/>
  <pageSetup horizontalDpi="600" verticalDpi="600" orientation="landscape" paperSize="9" scale="125" r:id="rId1"/>
  <headerFooter alignWithMargins="0">
    <oddFooter>&amp;L&amp;6&amp;Z&amp;F</oddFooter>
  </headerFooter>
</worksheet>
</file>

<file path=xl/worksheets/sheet2.xml><?xml version="1.0" encoding="utf-8"?>
<worksheet xmlns="http://schemas.openxmlformats.org/spreadsheetml/2006/main" xmlns:r="http://schemas.openxmlformats.org/officeDocument/2006/relationships">
  <sheetPr>
    <tabColor indexed="33"/>
  </sheetPr>
  <dimension ref="A2:X20"/>
  <sheetViews>
    <sheetView workbookViewId="0" topLeftCell="A3">
      <pane xSplit="2" ySplit="5" topLeftCell="C8" activePane="bottomRight" state="frozen"/>
      <selection pane="topLeft" activeCell="A3" sqref="A3"/>
      <selection pane="topRight" activeCell="C3" sqref="C3"/>
      <selection pane="bottomLeft" activeCell="A8" sqref="A8"/>
      <selection pane="bottomRight" activeCell="U13" sqref="U13"/>
    </sheetView>
  </sheetViews>
  <sheetFormatPr defaultColWidth="9.140625" defaultRowHeight="12.75"/>
  <cols>
    <col min="1" max="1" width="5.7109375" style="66" customWidth="1"/>
    <col min="2" max="2" width="31.00390625" style="66" customWidth="1"/>
    <col min="3" max="3" width="6.8515625" style="66" customWidth="1"/>
    <col min="4" max="4" width="6.421875" style="66" customWidth="1"/>
    <col min="5" max="5" width="0.13671875" style="66" customWidth="1"/>
    <col min="6" max="6" width="9.7109375" style="66" hidden="1" customWidth="1"/>
    <col min="7" max="7" width="8.140625" style="66" customWidth="1"/>
    <col min="8" max="8" width="10.28125" style="66" customWidth="1"/>
    <col min="9" max="9" width="0.2890625" style="66" customWidth="1"/>
    <col min="10" max="10" width="10.28125" style="66" hidden="1" customWidth="1"/>
    <col min="11" max="11" width="10.28125" style="66" customWidth="1"/>
    <col min="12" max="12" width="10.140625" style="66" customWidth="1"/>
    <col min="13" max="13" width="8.00390625" style="66" hidden="1" customWidth="1"/>
    <col min="14" max="14" width="8.28125" style="66" hidden="1" customWidth="1"/>
    <col min="15" max="15" width="0.2890625" style="66" hidden="1" customWidth="1"/>
    <col min="16" max="16" width="8.00390625" style="66" hidden="1" customWidth="1"/>
    <col min="17" max="17" width="7.421875" style="66" customWidth="1"/>
    <col min="18" max="18" width="11.28125" style="66" bestFit="1" customWidth="1"/>
    <col min="19" max="16384" width="9.140625" style="66" customWidth="1"/>
  </cols>
  <sheetData>
    <row r="2" spans="14:18" ht="12.75">
      <c r="N2" s="332" t="s">
        <v>426</v>
      </c>
      <c r="O2" s="332"/>
      <c r="P2" s="332"/>
      <c r="Q2" s="332"/>
      <c r="R2" s="332"/>
    </row>
    <row r="3" spans="1:18" ht="15" customHeight="1">
      <c r="A3" s="333" t="s">
        <v>212</v>
      </c>
      <c r="B3" s="324"/>
      <c r="C3" s="324"/>
      <c r="D3" s="324"/>
      <c r="E3" s="324"/>
      <c r="F3" s="324"/>
      <c r="G3" s="324"/>
      <c r="H3" s="324"/>
      <c r="I3" s="324"/>
      <c r="J3" s="324"/>
      <c r="K3" s="324"/>
      <c r="L3" s="324"/>
      <c r="M3" s="325"/>
      <c r="N3" s="325"/>
      <c r="O3" s="330"/>
      <c r="P3" s="330"/>
      <c r="Q3" s="330"/>
      <c r="R3" s="330"/>
    </row>
    <row r="4" spans="2:18" ht="39.75" customHeight="1">
      <c r="B4" s="357" t="s">
        <v>494</v>
      </c>
      <c r="C4" s="326"/>
      <c r="D4" s="326"/>
      <c r="E4" s="326"/>
      <c r="F4" s="326"/>
      <c r="G4" s="326"/>
      <c r="H4" s="326"/>
      <c r="I4" s="326"/>
      <c r="J4" s="326"/>
      <c r="K4" s="326"/>
      <c r="L4" s="326"/>
      <c r="M4" s="326"/>
      <c r="N4" s="326"/>
      <c r="O4" s="326"/>
      <c r="P4" s="326"/>
      <c r="Q4" s="326"/>
      <c r="R4" s="268"/>
    </row>
    <row r="5" spans="1:24" ht="42" customHeight="1">
      <c r="A5" s="332" t="s">
        <v>0</v>
      </c>
      <c r="B5" s="332" t="s">
        <v>1</v>
      </c>
      <c r="C5" s="335" t="s">
        <v>2</v>
      </c>
      <c r="D5" s="335" t="s">
        <v>76</v>
      </c>
      <c r="E5" s="342" t="s">
        <v>3</v>
      </c>
      <c r="F5" s="339"/>
      <c r="G5" s="343"/>
      <c r="H5" s="344"/>
      <c r="I5" s="342" t="s">
        <v>423</v>
      </c>
      <c r="J5" s="340"/>
      <c r="K5" s="342" t="s">
        <v>423</v>
      </c>
      <c r="L5" s="340"/>
      <c r="M5" s="254" t="s">
        <v>56</v>
      </c>
      <c r="N5" s="241"/>
      <c r="O5" s="241"/>
      <c r="P5" s="241"/>
      <c r="Q5" s="342" t="s">
        <v>443</v>
      </c>
      <c r="R5" s="340"/>
      <c r="V5" s="32"/>
      <c r="W5" s="32"/>
      <c r="X5" s="255"/>
    </row>
    <row r="6" spans="1:18" ht="29.25" customHeight="1">
      <c r="A6" s="332"/>
      <c r="B6" s="332"/>
      <c r="C6" s="336"/>
      <c r="D6" s="336"/>
      <c r="E6" s="331" t="s">
        <v>412</v>
      </c>
      <c r="F6" s="331"/>
      <c r="G6" s="331" t="s">
        <v>425</v>
      </c>
      <c r="H6" s="331"/>
      <c r="I6" s="331" t="s">
        <v>412</v>
      </c>
      <c r="J6" s="331"/>
      <c r="K6" s="331" t="s">
        <v>425</v>
      </c>
      <c r="L6" s="331"/>
      <c r="M6" s="342" t="s">
        <v>412</v>
      </c>
      <c r="N6" s="340"/>
      <c r="O6" s="342" t="s">
        <v>425</v>
      </c>
      <c r="P6" s="340"/>
      <c r="Q6" s="331" t="s">
        <v>442</v>
      </c>
      <c r="R6" s="331"/>
    </row>
    <row r="7" spans="1:18" ht="18" customHeight="1">
      <c r="A7" s="332"/>
      <c r="B7" s="332"/>
      <c r="C7" s="329"/>
      <c r="D7" s="329"/>
      <c r="E7" s="44" t="s">
        <v>80</v>
      </c>
      <c r="F7" s="44" t="s">
        <v>84</v>
      </c>
      <c r="G7" s="44" t="s">
        <v>80</v>
      </c>
      <c r="H7" s="44" t="s">
        <v>84</v>
      </c>
      <c r="I7" s="44" t="s">
        <v>80</v>
      </c>
      <c r="J7" s="44" t="s">
        <v>84</v>
      </c>
      <c r="K7" s="44" t="s">
        <v>80</v>
      </c>
      <c r="L7" s="44" t="s">
        <v>84</v>
      </c>
      <c r="M7" s="44" t="s">
        <v>80</v>
      </c>
      <c r="N7" s="44" t="s">
        <v>84</v>
      </c>
      <c r="O7" s="44" t="s">
        <v>80</v>
      </c>
      <c r="P7" s="44" t="s">
        <v>84</v>
      </c>
      <c r="Q7" s="44" t="s">
        <v>80</v>
      </c>
      <c r="R7" s="44" t="s">
        <v>84</v>
      </c>
    </row>
    <row r="8" spans="1:18" ht="22.5" customHeight="1">
      <c r="A8" s="269">
        <v>1</v>
      </c>
      <c r="B8" s="256" t="s">
        <v>8</v>
      </c>
      <c r="C8" s="245" t="s">
        <v>21</v>
      </c>
      <c r="D8" s="245">
        <v>2</v>
      </c>
      <c r="E8" s="246">
        <v>241.0729531128008</v>
      </c>
      <c r="F8" s="246">
        <v>482.1459062256016</v>
      </c>
      <c r="G8" s="246">
        <v>256.06069968077674</v>
      </c>
      <c r="H8" s="246">
        <v>512.1213993615535</v>
      </c>
      <c r="I8" s="246">
        <v>265</v>
      </c>
      <c r="J8" s="257">
        <v>530</v>
      </c>
      <c r="K8" s="246">
        <v>281.47531499999997</v>
      </c>
      <c r="L8" s="246">
        <v>562.9506299999999</v>
      </c>
      <c r="M8" s="21">
        <v>241.0729531128008</v>
      </c>
      <c r="N8" s="21">
        <v>482.1459062256016</v>
      </c>
      <c r="O8" s="258"/>
      <c r="P8" s="258"/>
      <c r="Q8" s="21">
        <v>256.06069968077674</v>
      </c>
      <c r="R8" s="21">
        <v>512.1213993615535</v>
      </c>
    </row>
    <row r="9" spans="1:19" ht="25.5" customHeight="1">
      <c r="A9" s="269">
        <f>A8+1</f>
        <v>2</v>
      </c>
      <c r="B9" s="14" t="s">
        <v>9</v>
      </c>
      <c r="C9" s="17" t="s">
        <v>21</v>
      </c>
      <c r="D9" s="17">
        <v>6</v>
      </c>
      <c r="E9" s="21">
        <v>200.89412759400068</v>
      </c>
      <c r="F9" s="21">
        <v>1205.364765564004</v>
      </c>
      <c r="G9" s="246">
        <v>213.38391640064728</v>
      </c>
      <c r="H9" s="246">
        <v>1280.3034984038836</v>
      </c>
      <c r="I9" s="21">
        <v>200.89412759400068</v>
      </c>
      <c r="J9" s="21">
        <v>1205.364765564004</v>
      </c>
      <c r="K9" s="246">
        <v>213.38391640064728</v>
      </c>
      <c r="L9" s="246">
        <v>1280.3034984038836</v>
      </c>
      <c r="M9" s="21">
        <v>200.89412759400068</v>
      </c>
      <c r="N9" s="21">
        <v>1205.364765564004</v>
      </c>
      <c r="O9" s="258"/>
      <c r="P9" s="258"/>
      <c r="Q9" s="21">
        <v>213.38391640064728</v>
      </c>
      <c r="R9" s="21">
        <v>1280.3034984038836</v>
      </c>
      <c r="S9" s="258"/>
    </row>
    <row r="10" spans="1:19" ht="26.25" customHeight="1">
      <c r="A10" s="269">
        <f aca="true" t="shared" si="0" ref="A10:A17">A9+1</f>
        <v>3</v>
      </c>
      <c r="B10" s="14" t="s">
        <v>24</v>
      </c>
      <c r="C10" s="17" t="s">
        <v>28</v>
      </c>
      <c r="D10" s="17">
        <v>1</v>
      </c>
      <c r="E10" s="21">
        <v>174.7778910067806</v>
      </c>
      <c r="F10" s="21">
        <v>174.7778910067806</v>
      </c>
      <c r="G10" s="246">
        <v>185.64400726856317</v>
      </c>
      <c r="H10" s="246">
        <v>185.64400726856317</v>
      </c>
      <c r="I10" s="21">
        <v>174.7778910067806</v>
      </c>
      <c r="J10" s="21">
        <v>174.7778910067806</v>
      </c>
      <c r="K10" s="246">
        <v>185.64400726856317</v>
      </c>
      <c r="L10" s="246">
        <v>185.64400726856317</v>
      </c>
      <c r="M10" s="21">
        <v>174.7778910067806</v>
      </c>
      <c r="N10" s="21">
        <v>174.7778910067806</v>
      </c>
      <c r="O10" s="258"/>
      <c r="P10" s="258"/>
      <c r="Q10" s="21">
        <v>185.64400726856317</v>
      </c>
      <c r="R10" s="21">
        <v>185.64400726856317</v>
      </c>
      <c r="S10" s="258"/>
    </row>
    <row r="11" spans="1:18" ht="30" customHeight="1">
      <c r="A11" s="269">
        <f t="shared" si="0"/>
        <v>4</v>
      </c>
      <c r="B11" s="256" t="s">
        <v>10</v>
      </c>
      <c r="C11" s="245" t="s">
        <v>21</v>
      </c>
      <c r="D11" s="245">
        <v>2</v>
      </c>
      <c r="E11" s="246">
        <v>301.341191391001</v>
      </c>
      <c r="F11" s="246">
        <v>602.682382782002</v>
      </c>
      <c r="G11" s="246">
        <v>320.07587460097096</v>
      </c>
      <c r="H11" s="246">
        <v>640.1517492019419</v>
      </c>
      <c r="I11" s="246">
        <v>361</v>
      </c>
      <c r="J11" s="257">
        <v>722</v>
      </c>
      <c r="K11" s="246">
        <v>383.443731</v>
      </c>
      <c r="L11" s="246">
        <v>766.887462</v>
      </c>
      <c r="M11" s="21">
        <v>301.341191391001</v>
      </c>
      <c r="N11" s="21">
        <v>602.682382782002</v>
      </c>
      <c r="O11" s="258"/>
      <c r="P11" s="258"/>
      <c r="Q11" s="21">
        <v>320.07587460097096</v>
      </c>
      <c r="R11" s="21">
        <v>640.1517492019419</v>
      </c>
    </row>
    <row r="12" spans="1:18" ht="32.25" customHeight="1">
      <c r="A12" s="269">
        <f t="shared" si="0"/>
        <v>5</v>
      </c>
      <c r="B12" s="14" t="s">
        <v>25</v>
      </c>
      <c r="C12" s="17" t="s">
        <v>21</v>
      </c>
      <c r="D12" s="17">
        <v>1</v>
      </c>
      <c r="E12" s="21">
        <v>552.4588508835019</v>
      </c>
      <c r="F12" s="21">
        <v>552.4588508835019</v>
      </c>
      <c r="G12" s="246">
        <v>586.8057701017801</v>
      </c>
      <c r="H12" s="246">
        <v>586.8057701017801</v>
      </c>
      <c r="I12" s="21">
        <v>552.4588508835019</v>
      </c>
      <c r="J12" s="21">
        <v>552.4588508835019</v>
      </c>
      <c r="K12" s="246">
        <v>586.8057701017801</v>
      </c>
      <c r="L12" s="246">
        <v>586.8057701017801</v>
      </c>
      <c r="M12" s="21">
        <v>552.4588508835019</v>
      </c>
      <c r="N12" s="21">
        <v>552.4588508835019</v>
      </c>
      <c r="O12" s="258"/>
      <c r="P12" s="258"/>
      <c r="Q12" s="21">
        <v>586.8057701017801</v>
      </c>
      <c r="R12" s="21">
        <v>586.8057701017801</v>
      </c>
    </row>
    <row r="13" spans="1:18" ht="26.25" customHeight="1">
      <c r="A13" s="269">
        <f t="shared" si="0"/>
        <v>6</v>
      </c>
      <c r="B13" s="256" t="s">
        <v>232</v>
      </c>
      <c r="C13" s="245" t="s">
        <v>21</v>
      </c>
      <c r="D13" s="245">
        <v>2</v>
      </c>
      <c r="E13" s="246">
        <v>803.5765103760027</v>
      </c>
      <c r="F13" s="246">
        <v>1607.1530207520054</v>
      </c>
      <c r="G13" s="246">
        <v>853.5356656025891</v>
      </c>
      <c r="H13" s="246">
        <v>1707.0713312051782</v>
      </c>
      <c r="I13" s="246">
        <v>984</v>
      </c>
      <c r="J13" s="257">
        <v>1968</v>
      </c>
      <c r="K13" s="246">
        <v>1045.176264</v>
      </c>
      <c r="L13" s="246">
        <v>2090.352528</v>
      </c>
      <c r="M13" s="21">
        <v>803.5765103760027</v>
      </c>
      <c r="N13" s="21">
        <v>1607.1530207520054</v>
      </c>
      <c r="O13" s="258"/>
      <c r="P13" s="258"/>
      <c r="Q13" s="21">
        <v>853.5356656025891</v>
      </c>
      <c r="R13" s="21">
        <v>1707.0713312051782</v>
      </c>
    </row>
    <row r="14" spans="1:18" ht="23.25" customHeight="1">
      <c r="A14" s="269">
        <f t="shared" si="0"/>
        <v>7</v>
      </c>
      <c r="B14" s="14" t="s">
        <v>26</v>
      </c>
      <c r="C14" s="17" t="s">
        <v>29</v>
      </c>
      <c r="D14" s="17">
        <v>103</v>
      </c>
      <c r="E14" s="21">
        <v>16.071530207520055</v>
      </c>
      <c r="F14" s="21">
        <v>1655.3676113745657</v>
      </c>
      <c r="G14" s="246">
        <v>17.070713312051783</v>
      </c>
      <c r="H14" s="246">
        <v>1758.2834711413336</v>
      </c>
      <c r="I14" s="21">
        <v>16.071530207520055</v>
      </c>
      <c r="J14" s="21">
        <v>1655.3676113745657</v>
      </c>
      <c r="K14" s="246">
        <v>17.070713312051783</v>
      </c>
      <c r="L14" s="246">
        <v>1758.2834711413336</v>
      </c>
      <c r="M14" s="21">
        <v>16.071530207520055</v>
      </c>
      <c r="N14" s="21">
        <v>1655.3676113745657</v>
      </c>
      <c r="O14" s="258"/>
      <c r="P14" s="258"/>
      <c r="Q14" s="21">
        <v>17.070713312051783</v>
      </c>
      <c r="R14" s="21">
        <v>1758.2834711413336</v>
      </c>
    </row>
    <row r="15" spans="1:18" ht="27" customHeight="1">
      <c r="A15" s="269">
        <f t="shared" si="0"/>
        <v>8</v>
      </c>
      <c r="B15" s="14" t="s">
        <v>54</v>
      </c>
      <c r="C15" s="17" t="s">
        <v>21</v>
      </c>
      <c r="D15" s="17">
        <v>6</v>
      </c>
      <c r="E15" s="21">
        <v>140.6258893158005</v>
      </c>
      <c r="F15" s="21">
        <v>843.755335894803</v>
      </c>
      <c r="G15" s="246">
        <v>149.3687414804531</v>
      </c>
      <c r="H15" s="246">
        <v>896.2124488827187</v>
      </c>
      <c r="I15" s="21">
        <v>140.6258893158005</v>
      </c>
      <c r="J15" s="21">
        <v>843.755335894803</v>
      </c>
      <c r="K15" s="246">
        <v>149.3687414804531</v>
      </c>
      <c r="L15" s="246">
        <v>896.2124488827187</v>
      </c>
      <c r="M15" s="21">
        <v>140.6258893158005</v>
      </c>
      <c r="N15" s="21">
        <v>843.755335894803</v>
      </c>
      <c r="O15" s="258"/>
      <c r="P15" s="258"/>
      <c r="Q15" s="21">
        <v>149.3687414804531</v>
      </c>
      <c r="R15" s="21">
        <v>896.2124488827187</v>
      </c>
    </row>
    <row r="16" spans="1:18" ht="30.75" customHeight="1">
      <c r="A16" s="269">
        <f t="shared" si="0"/>
        <v>9</v>
      </c>
      <c r="B16" s="14" t="s">
        <v>42</v>
      </c>
      <c r="C16" s="17" t="s">
        <v>21</v>
      </c>
      <c r="D16" s="17">
        <v>2</v>
      </c>
      <c r="E16" s="21">
        <v>50.22353189850017</v>
      </c>
      <c r="F16" s="21">
        <v>100.44706379700034</v>
      </c>
      <c r="G16" s="246">
        <v>53.34597910016182</v>
      </c>
      <c r="H16" s="246">
        <v>106.69195820032364</v>
      </c>
      <c r="I16" s="21">
        <v>50.22353189850017</v>
      </c>
      <c r="J16" s="21">
        <v>100.44706379700034</v>
      </c>
      <c r="K16" s="246">
        <v>53.34597910016182</v>
      </c>
      <c r="L16" s="246">
        <v>106.69195820032364</v>
      </c>
      <c r="M16" s="21">
        <v>50.22353189850017</v>
      </c>
      <c r="N16" s="21">
        <v>100.44706379700034</v>
      </c>
      <c r="O16" s="258"/>
      <c r="P16" s="258"/>
      <c r="Q16" s="21">
        <v>53.34597910016182</v>
      </c>
      <c r="R16" s="21">
        <v>106.69195820032364</v>
      </c>
    </row>
    <row r="17" spans="1:18" ht="32.25" customHeight="1">
      <c r="A17" s="269">
        <f t="shared" si="0"/>
        <v>10</v>
      </c>
      <c r="B17" s="14" t="s">
        <v>101</v>
      </c>
      <c r="C17" s="17" t="s">
        <v>21</v>
      </c>
      <c r="D17" s="17">
        <v>2</v>
      </c>
      <c r="E17" s="21">
        <v>60.2682382782002</v>
      </c>
      <c r="F17" s="21">
        <v>120.5364765564004</v>
      </c>
      <c r="G17" s="246">
        <v>64.01517492019418</v>
      </c>
      <c r="H17" s="246">
        <v>128.03034984038837</v>
      </c>
      <c r="I17" s="21">
        <v>60.2682382782002</v>
      </c>
      <c r="J17" s="21">
        <v>120.5364765564004</v>
      </c>
      <c r="K17" s="246">
        <v>64.01517492019418</v>
      </c>
      <c r="L17" s="246">
        <v>128.03034984038837</v>
      </c>
      <c r="M17" s="21">
        <v>241.06884826997066</v>
      </c>
      <c r="N17" s="21">
        <v>482.1376965399413</v>
      </c>
      <c r="O17" s="258"/>
      <c r="P17" s="258"/>
      <c r="Q17" s="21">
        <v>256.056339635763</v>
      </c>
      <c r="R17" s="21">
        <v>512.112679271526</v>
      </c>
    </row>
    <row r="18" spans="1:18" ht="12.75">
      <c r="A18" s="185"/>
      <c r="B18" s="44" t="s">
        <v>98</v>
      </c>
      <c r="C18" s="185"/>
      <c r="D18" s="185"/>
      <c r="E18" s="18"/>
      <c r="F18" s="26">
        <f>SUM(F8:F17)</f>
        <v>7344.689304836665</v>
      </c>
      <c r="G18" s="18"/>
      <c r="H18" s="26">
        <v>7801.315983607665</v>
      </c>
      <c r="I18" s="26"/>
      <c r="J18" s="26">
        <v>7872.707995077056</v>
      </c>
      <c r="K18" s="26"/>
      <c r="L18" s="26">
        <v>8362.16212383899</v>
      </c>
      <c r="M18" s="185"/>
      <c r="N18" s="26">
        <v>7706.290524820206</v>
      </c>
      <c r="O18" s="185"/>
      <c r="P18" s="185"/>
      <c r="Q18" s="185"/>
      <c r="R18" s="26">
        <v>8185.398313038802</v>
      </c>
    </row>
    <row r="19" spans="1:18" ht="12.75">
      <c r="A19" s="352" t="s">
        <v>211</v>
      </c>
      <c r="B19" s="352"/>
      <c r="C19" s="352"/>
      <c r="D19" s="352"/>
      <c r="E19" s="352"/>
      <c r="F19" s="352"/>
      <c r="G19" s="352"/>
      <c r="H19" s="352"/>
      <c r="I19" s="352"/>
      <c r="J19" s="352"/>
      <c r="K19" s="352"/>
      <c r="L19" s="352"/>
      <c r="M19" s="352"/>
      <c r="N19" s="352"/>
      <c r="O19" s="352"/>
      <c r="P19" s="352"/>
      <c r="Q19" s="330"/>
      <c r="R19" s="330"/>
    </row>
    <row r="20" spans="1:18" ht="12.75">
      <c r="A20" s="352"/>
      <c r="B20" s="352"/>
      <c r="C20" s="352"/>
      <c r="D20" s="352"/>
      <c r="E20" s="352"/>
      <c r="F20" s="352"/>
      <c r="G20" s="352"/>
      <c r="H20" s="352"/>
      <c r="I20" s="352"/>
      <c r="J20" s="352"/>
      <c r="K20" s="352"/>
      <c r="L20" s="352"/>
      <c r="M20" s="352"/>
      <c r="N20" s="352"/>
      <c r="O20" s="352"/>
      <c r="P20" s="352"/>
      <c r="Q20" s="330"/>
      <c r="R20" s="330"/>
    </row>
  </sheetData>
  <sheetProtection/>
  <mergeCells count="19">
    <mergeCell ref="N2:R2"/>
    <mergeCell ref="A3:R3"/>
    <mergeCell ref="A5:A7"/>
    <mergeCell ref="B5:B7"/>
    <mergeCell ref="E5:H5"/>
    <mergeCell ref="E6:F6"/>
    <mergeCell ref="C5:C7"/>
    <mergeCell ref="B4:Q4"/>
    <mergeCell ref="D5:D7"/>
    <mergeCell ref="A19:R20"/>
    <mergeCell ref="I5:J5"/>
    <mergeCell ref="I6:J6"/>
    <mergeCell ref="K5:L5"/>
    <mergeCell ref="K6:L6"/>
    <mergeCell ref="G6:H6"/>
    <mergeCell ref="M6:N6"/>
    <mergeCell ref="O6:P6"/>
    <mergeCell ref="Q6:R6"/>
    <mergeCell ref="Q5:R5"/>
  </mergeCells>
  <printOptions/>
  <pageMargins left="0.4330708661417323" right="0.15748031496062992" top="0.35433070866141736" bottom="0.35433070866141736" header="0.15748031496062992" footer="0.15748031496062992"/>
  <pageSetup horizontalDpi="600" verticalDpi="600" orientation="landscape" paperSize="9" scale="85" r:id="rId1"/>
  <headerFooter alignWithMargins="0">
    <oddFooter>&amp;L&amp;6&amp;Z&amp;F</oddFooter>
  </headerFooter>
</worksheet>
</file>

<file path=xl/worksheets/sheet20.xml><?xml version="1.0" encoding="utf-8"?>
<worksheet xmlns="http://schemas.openxmlformats.org/spreadsheetml/2006/main" xmlns:r="http://schemas.openxmlformats.org/officeDocument/2006/relationships">
  <sheetPr>
    <tabColor indexed="33"/>
  </sheetPr>
  <dimension ref="B1:Q39"/>
  <sheetViews>
    <sheetView zoomScalePageLayoutView="0" workbookViewId="0" topLeftCell="B1">
      <pane xSplit="2" ySplit="5" topLeftCell="D18" activePane="bottomRight" state="frozen"/>
      <selection pane="topLeft" activeCell="B1" sqref="B1"/>
      <selection pane="topRight" activeCell="D1" sqref="D1"/>
      <selection pane="bottomLeft" activeCell="B6" sqref="B6"/>
      <selection pane="bottomRight" activeCell="M29" sqref="M29"/>
    </sheetView>
  </sheetViews>
  <sheetFormatPr defaultColWidth="9.140625" defaultRowHeight="12.75"/>
  <cols>
    <col min="2" max="2" width="4.7109375" style="0" customWidth="1"/>
    <col min="3" max="3" width="41.421875" style="0" customWidth="1"/>
    <col min="4" max="4" width="6.28125" style="0" customWidth="1"/>
    <col min="5" max="5" width="5.00390625" style="0" customWidth="1"/>
    <col min="6" max="6" width="0.2890625" style="0" hidden="1" customWidth="1"/>
    <col min="7" max="7" width="8.140625" style="0" hidden="1" customWidth="1"/>
    <col min="8" max="9" width="8.140625" style="0" customWidth="1"/>
    <col min="10" max="10" width="7.8515625" style="0" hidden="1" customWidth="1"/>
    <col min="11" max="11" width="8.00390625" style="0" hidden="1" customWidth="1"/>
    <col min="12" max="12" width="8.00390625" style="0" customWidth="1"/>
    <col min="13" max="13" width="11.140625" style="0" bestFit="1" customWidth="1"/>
    <col min="14" max="14" width="7.28125" style="0" hidden="1" customWidth="1"/>
    <col min="15" max="15" width="9.28125" style="0" hidden="1" customWidth="1"/>
    <col min="16" max="16" width="9.421875" style="0" bestFit="1" customWidth="1"/>
    <col min="17" max="17" width="11.140625" style="0" bestFit="1" customWidth="1"/>
  </cols>
  <sheetData>
    <row r="1" spans="2:15" ht="16.5" customHeight="1">
      <c r="B1" s="413" t="s">
        <v>218</v>
      </c>
      <c r="C1" s="414"/>
      <c r="D1" s="414"/>
      <c r="E1" s="414"/>
      <c r="F1" s="414"/>
      <c r="G1" s="414"/>
      <c r="H1" s="414"/>
      <c r="I1" s="414"/>
      <c r="J1" s="414"/>
      <c r="K1" s="414"/>
      <c r="L1" s="414"/>
      <c r="M1" s="414"/>
      <c r="N1" s="415"/>
      <c r="O1" s="416"/>
    </row>
    <row r="2" spans="2:15" ht="16.5" customHeight="1">
      <c r="B2" s="417" t="s">
        <v>264</v>
      </c>
      <c r="C2" s="418"/>
      <c r="D2" s="418"/>
      <c r="E2" s="418"/>
      <c r="F2" s="418"/>
      <c r="G2" s="418"/>
      <c r="H2" s="418"/>
      <c r="I2" s="418"/>
      <c r="J2" s="418"/>
      <c r="K2" s="418"/>
      <c r="L2" s="419"/>
      <c r="M2" s="419"/>
      <c r="N2" s="419"/>
      <c r="O2" s="420"/>
    </row>
    <row r="3" spans="2:17" ht="13.5" customHeight="1">
      <c r="B3" s="328" t="s">
        <v>82</v>
      </c>
      <c r="C3" s="328" t="s">
        <v>1</v>
      </c>
      <c r="D3" s="328" t="s">
        <v>2</v>
      </c>
      <c r="E3" s="328" t="s">
        <v>76</v>
      </c>
      <c r="F3" s="411" t="s">
        <v>267</v>
      </c>
      <c r="G3" s="421"/>
      <c r="H3" s="421"/>
      <c r="I3" s="412"/>
      <c r="J3" s="422" t="s">
        <v>266</v>
      </c>
      <c r="K3" s="423"/>
      <c r="L3" s="423"/>
      <c r="M3" s="424"/>
      <c r="N3" s="321" t="s">
        <v>265</v>
      </c>
      <c r="O3" s="321"/>
      <c r="P3" s="321"/>
      <c r="Q3" s="321"/>
    </row>
    <row r="4" spans="2:17" ht="12" customHeight="1">
      <c r="B4" s="313"/>
      <c r="C4" s="313"/>
      <c r="D4" s="313"/>
      <c r="E4" s="313"/>
      <c r="F4" s="411" t="s">
        <v>415</v>
      </c>
      <c r="G4" s="412"/>
      <c r="H4" s="411" t="s">
        <v>434</v>
      </c>
      <c r="I4" s="412"/>
      <c r="J4" s="411" t="s">
        <v>415</v>
      </c>
      <c r="K4" s="412"/>
      <c r="L4" s="411" t="s">
        <v>434</v>
      </c>
      <c r="M4" s="412"/>
      <c r="N4" s="411" t="s">
        <v>415</v>
      </c>
      <c r="O4" s="412"/>
      <c r="P4" s="411" t="s">
        <v>434</v>
      </c>
      <c r="Q4" s="412"/>
    </row>
    <row r="5" spans="2:17" ht="14.25" customHeight="1">
      <c r="B5" s="314"/>
      <c r="C5" s="314"/>
      <c r="D5" s="314"/>
      <c r="E5" s="314"/>
      <c r="F5" s="1" t="s">
        <v>80</v>
      </c>
      <c r="G5" s="1" t="s">
        <v>84</v>
      </c>
      <c r="H5" s="1" t="s">
        <v>80</v>
      </c>
      <c r="I5" s="1" t="s">
        <v>84</v>
      </c>
      <c r="J5" s="1" t="s">
        <v>80</v>
      </c>
      <c r="K5" s="1" t="s">
        <v>84</v>
      </c>
      <c r="L5" s="1" t="s">
        <v>80</v>
      </c>
      <c r="M5" s="1" t="s">
        <v>84</v>
      </c>
      <c r="N5" s="1" t="s">
        <v>80</v>
      </c>
      <c r="O5" s="1" t="s">
        <v>84</v>
      </c>
      <c r="P5" s="1" t="s">
        <v>80</v>
      </c>
      <c r="Q5" s="1" t="s">
        <v>84</v>
      </c>
    </row>
    <row r="6" spans="2:17" ht="14.25" customHeight="1">
      <c r="B6" s="11">
        <v>1</v>
      </c>
      <c r="C6" s="12" t="s">
        <v>8</v>
      </c>
      <c r="D6" s="10" t="s">
        <v>43</v>
      </c>
      <c r="E6" s="10">
        <v>2</v>
      </c>
      <c r="F6" s="20">
        <v>200.89412759400068</v>
      </c>
      <c r="G6" s="20">
        <v>401.78825518800136</v>
      </c>
      <c r="H6" s="20">
        <v>213.38391640064728</v>
      </c>
      <c r="I6" s="20">
        <v>426.76783280129456</v>
      </c>
      <c r="J6" s="20">
        <v>200.89412759400068</v>
      </c>
      <c r="K6" s="20">
        <v>401.78825518800136</v>
      </c>
      <c r="L6" s="20">
        <v>213.38391640064728</v>
      </c>
      <c r="M6" s="20">
        <v>426.76783280129456</v>
      </c>
      <c r="N6" s="20">
        <v>241.69989481038536</v>
      </c>
      <c r="O6" s="20">
        <v>483.3997896207707</v>
      </c>
      <c r="P6" s="20">
        <v>256.7266189706418</v>
      </c>
      <c r="Q6" s="20">
        <v>513.4532379412836</v>
      </c>
    </row>
    <row r="7" spans="2:17" ht="15.75" customHeight="1">
      <c r="B7" s="11">
        <f>B6+1</f>
        <v>2</v>
      </c>
      <c r="C7" s="12" t="s">
        <v>9</v>
      </c>
      <c r="D7" s="10" t="s">
        <v>43</v>
      </c>
      <c r="E7" s="10">
        <v>4</v>
      </c>
      <c r="F7" s="20">
        <v>180.8047148346006</v>
      </c>
      <c r="G7" s="20">
        <v>723.2188593384024</v>
      </c>
      <c r="H7" s="20">
        <v>192.04552476058254</v>
      </c>
      <c r="I7" s="20">
        <v>768.1820990423302</v>
      </c>
      <c r="J7" s="20">
        <v>180.8047148346006</v>
      </c>
      <c r="K7" s="20">
        <v>723.2188593384024</v>
      </c>
      <c r="L7" s="20">
        <v>192.04552476058254</v>
      </c>
      <c r="M7" s="20">
        <v>768.1820990423302</v>
      </c>
      <c r="N7" s="20">
        <v>181.27492110778897</v>
      </c>
      <c r="O7" s="20">
        <v>725.0996844311559</v>
      </c>
      <c r="P7" s="20">
        <v>192.54496422798132</v>
      </c>
      <c r="Q7" s="20">
        <v>770.1798569119253</v>
      </c>
    </row>
    <row r="8" spans="2:17" ht="16.5" customHeight="1">
      <c r="B8" s="11">
        <f aca="true" t="shared" si="0" ref="B8:B15">B7+1</f>
        <v>3</v>
      </c>
      <c r="C8" s="12" t="s">
        <v>30</v>
      </c>
      <c r="D8" s="10" t="s">
        <v>28</v>
      </c>
      <c r="E8" s="10">
        <v>1</v>
      </c>
      <c r="F8" s="20">
        <v>200.89412759400068</v>
      </c>
      <c r="G8" s="20">
        <v>200.89412759400068</v>
      </c>
      <c r="H8" s="20">
        <v>213.38391640064728</v>
      </c>
      <c r="I8" s="20">
        <v>213.38391640064728</v>
      </c>
      <c r="J8" s="20">
        <v>200.89412759400068</v>
      </c>
      <c r="K8" s="20">
        <v>200.89412759400068</v>
      </c>
      <c r="L8" s="20">
        <v>213.38391640064728</v>
      </c>
      <c r="M8" s="20">
        <v>213.38391640064728</v>
      </c>
      <c r="N8" s="20">
        <v>201.41657900865445</v>
      </c>
      <c r="O8" s="20">
        <v>201.41657900865445</v>
      </c>
      <c r="P8" s="20">
        <v>213.9388491422015</v>
      </c>
      <c r="Q8" s="20">
        <v>213.9388491422015</v>
      </c>
    </row>
    <row r="9" spans="2:17" ht="18" customHeight="1">
      <c r="B9" s="11">
        <f t="shared" si="0"/>
        <v>4</v>
      </c>
      <c r="C9" s="12" t="s">
        <v>31</v>
      </c>
      <c r="D9" s="10" t="s">
        <v>43</v>
      </c>
      <c r="E9" s="10">
        <v>2</v>
      </c>
      <c r="F9" s="20">
        <v>200.89412759400068</v>
      </c>
      <c r="G9" s="20">
        <v>401.78825518800136</v>
      </c>
      <c r="H9" s="20">
        <v>213.38391640064728</v>
      </c>
      <c r="I9" s="20">
        <v>426.76783280129456</v>
      </c>
      <c r="J9" s="20">
        <v>200.89412759400068</v>
      </c>
      <c r="K9" s="20">
        <v>401.78825518800136</v>
      </c>
      <c r="L9" s="20">
        <v>213.38391640064728</v>
      </c>
      <c r="M9" s="20">
        <v>426.76783280129456</v>
      </c>
      <c r="N9" s="20">
        <v>201.41657900865445</v>
      </c>
      <c r="O9" s="20">
        <v>402.8331580173089</v>
      </c>
      <c r="P9" s="20">
        <v>213.9388491422015</v>
      </c>
      <c r="Q9" s="20">
        <v>427.877698284403</v>
      </c>
    </row>
    <row r="10" spans="2:17" ht="17.25" customHeight="1">
      <c r="B10" s="11">
        <f t="shared" si="0"/>
        <v>5</v>
      </c>
      <c r="C10" s="12" t="s">
        <v>112</v>
      </c>
      <c r="D10" s="10" t="s">
        <v>43</v>
      </c>
      <c r="E10" s="10">
        <v>2</v>
      </c>
      <c r="F10" s="20">
        <v>301.341191391001</v>
      </c>
      <c r="G10" s="20">
        <v>602.682382782002</v>
      </c>
      <c r="H10" s="20">
        <v>320.07587460097096</v>
      </c>
      <c r="I10" s="20">
        <v>640.1517492019419</v>
      </c>
      <c r="J10" s="20">
        <v>301.341191391001</v>
      </c>
      <c r="K10" s="20">
        <v>602.682382782002</v>
      </c>
      <c r="L10" s="20">
        <v>320.07587460097096</v>
      </c>
      <c r="M10" s="20">
        <v>640.1517492019419</v>
      </c>
      <c r="N10" s="20">
        <v>302.12486851298166</v>
      </c>
      <c r="O10" s="20">
        <v>604.2497370259633</v>
      </c>
      <c r="P10" s="20">
        <v>320.90827371330226</v>
      </c>
      <c r="Q10" s="20">
        <v>641.8165474266045</v>
      </c>
    </row>
    <row r="11" spans="2:17" ht="20.25" customHeight="1">
      <c r="B11" s="11">
        <f t="shared" si="0"/>
        <v>6</v>
      </c>
      <c r="C11" s="12" t="s">
        <v>268</v>
      </c>
      <c r="D11" s="10" t="s">
        <v>43</v>
      </c>
      <c r="E11" s="10">
        <v>2</v>
      </c>
      <c r="F11" s="20">
        <v>502.2353189850017</v>
      </c>
      <c r="G11" s="20">
        <v>1004.4706379700034</v>
      </c>
      <c r="H11" s="20">
        <v>533.4597910016182</v>
      </c>
      <c r="I11" s="20">
        <v>1066.9195820032364</v>
      </c>
      <c r="J11" s="20">
        <v>502.2353189850017</v>
      </c>
      <c r="K11" s="20">
        <v>1004.4706379700034</v>
      </c>
      <c r="L11" s="20">
        <v>533.4597910016182</v>
      </c>
      <c r="M11" s="20">
        <v>1066.9195820032364</v>
      </c>
      <c r="N11" s="20">
        <v>0</v>
      </c>
      <c r="O11" s="20">
        <v>0</v>
      </c>
      <c r="P11" s="20">
        <v>0</v>
      </c>
      <c r="Q11" s="20">
        <v>0</v>
      </c>
    </row>
    <row r="12" spans="2:17" ht="18.75" customHeight="1">
      <c r="B12" s="11">
        <f t="shared" si="0"/>
        <v>7</v>
      </c>
      <c r="C12" s="12" t="s">
        <v>12</v>
      </c>
      <c r="D12" s="10" t="s">
        <v>29</v>
      </c>
      <c r="E12" s="10">
        <v>70</v>
      </c>
      <c r="F12" s="20">
        <v>16.071530207520055</v>
      </c>
      <c r="G12" s="20">
        <v>1125.007114526404</v>
      </c>
      <c r="H12" s="20">
        <v>17.070713312051783</v>
      </c>
      <c r="I12" s="20">
        <v>1194.9499318436249</v>
      </c>
      <c r="J12" s="20">
        <v>16.071530207520055</v>
      </c>
      <c r="K12" s="20">
        <v>1125.007114526404</v>
      </c>
      <c r="L12" s="20">
        <v>17.070713312051783</v>
      </c>
      <c r="M12" s="20">
        <v>1194.9499318436249</v>
      </c>
      <c r="N12" s="20">
        <v>16.071530207520055</v>
      </c>
      <c r="O12" s="20">
        <v>1125.007114526404</v>
      </c>
      <c r="P12" s="20">
        <v>17.070713312051783</v>
      </c>
      <c r="Q12" s="20">
        <v>1194.9499318436249</v>
      </c>
    </row>
    <row r="13" spans="2:17" ht="20.25" customHeight="1">
      <c r="B13" s="11">
        <f t="shared" si="0"/>
        <v>8</v>
      </c>
      <c r="C13" s="12" t="s">
        <v>27</v>
      </c>
      <c r="D13" s="10" t="s">
        <v>43</v>
      </c>
      <c r="E13" s="10">
        <v>4</v>
      </c>
      <c r="F13" s="20">
        <v>130.58118293610042</v>
      </c>
      <c r="G13" s="20">
        <v>522.3247317444017</v>
      </c>
      <c r="H13" s="20">
        <v>138.6995456604207</v>
      </c>
      <c r="I13" s="20">
        <v>554.7981826416828</v>
      </c>
      <c r="J13" s="20">
        <v>130.58118293610042</v>
      </c>
      <c r="K13" s="20">
        <v>522.3247317444017</v>
      </c>
      <c r="L13" s="20">
        <v>138.6995456604207</v>
      </c>
      <c r="M13" s="20">
        <v>554.7981826416828</v>
      </c>
      <c r="N13" s="20">
        <v>130.58118293610042</v>
      </c>
      <c r="O13" s="20">
        <v>522.3247317444017</v>
      </c>
      <c r="P13" s="20">
        <v>138.6995456604207</v>
      </c>
      <c r="Q13" s="20">
        <v>554.7981826416828</v>
      </c>
    </row>
    <row r="14" spans="2:17" ht="19.5" customHeight="1">
      <c r="B14" s="11">
        <f t="shared" si="0"/>
        <v>9</v>
      </c>
      <c r="C14" s="12" t="s">
        <v>44</v>
      </c>
      <c r="D14" s="10" t="s">
        <v>28</v>
      </c>
      <c r="E14" s="10">
        <v>1</v>
      </c>
      <c r="F14" s="20">
        <v>150.6705956955005</v>
      </c>
      <c r="G14" s="20">
        <v>150.6705956955005</v>
      </c>
      <c r="H14" s="20">
        <v>160.03793730048548</v>
      </c>
      <c r="I14" s="20">
        <v>160.03793730048548</v>
      </c>
      <c r="J14" s="20">
        <v>150.6705956955005</v>
      </c>
      <c r="K14" s="20">
        <v>150.6705956955005</v>
      </c>
      <c r="L14" s="20">
        <v>160.03793730048548</v>
      </c>
      <c r="M14" s="20">
        <v>160.03793730048548</v>
      </c>
      <c r="N14" s="20">
        <v>150.6705956955005</v>
      </c>
      <c r="O14" s="20">
        <v>150.6705956955005</v>
      </c>
      <c r="P14" s="20">
        <v>160.03793730048548</v>
      </c>
      <c r="Q14" s="20">
        <v>160.03793730048548</v>
      </c>
    </row>
    <row r="15" spans="2:17" ht="19.5" customHeight="1">
      <c r="B15" s="11">
        <f t="shared" si="0"/>
        <v>10</v>
      </c>
      <c r="C15" s="12" t="s">
        <v>41</v>
      </c>
      <c r="D15" s="10" t="s">
        <v>43</v>
      </c>
      <c r="E15" s="10">
        <v>2</v>
      </c>
      <c r="F15" s="20">
        <v>50.22353189850017</v>
      </c>
      <c r="G15" s="20">
        <v>100.44706379700034</v>
      </c>
      <c r="H15" s="20">
        <v>53.34597910016182</v>
      </c>
      <c r="I15" s="20">
        <v>106.69195820032364</v>
      </c>
      <c r="J15" s="20">
        <v>50.22353189850017</v>
      </c>
      <c r="K15" s="20">
        <v>100.44706379700034</v>
      </c>
      <c r="L15" s="20">
        <v>53.34597910016182</v>
      </c>
      <c r="M15" s="20">
        <v>106.69195820032364</v>
      </c>
      <c r="N15" s="20">
        <v>50.22353189850017</v>
      </c>
      <c r="O15" s="20">
        <v>100.44706379700034</v>
      </c>
      <c r="P15" s="20">
        <v>53.34597910016182</v>
      </c>
      <c r="Q15" s="20">
        <v>106.69195820032364</v>
      </c>
    </row>
    <row r="16" spans="2:17" ht="21" customHeight="1">
      <c r="B16" s="11">
        <v>11</v>
      </c>
      <c r="C16" s="12" t="s">
        <v>111</v>
      </c>
      <c r="D16" s="10" t="s">
        <v>43</v>
      </c>
      <c r="E16" s="10">
        <v>2</v>
      </c>
      <c r="F16" s="20">
        <v>80.35765103760028</v>
      </c>
      <c r="G16" s="20">
        <v>160.71530207520055</v>
      </c>
      <c r="H16" s="20">
        <v>85.35356656025893</v>
      </c>
      <c r="I16" s="20">
        <v>170.70713312051785</v>
      </c>
      <c r="J16" s="20">
        <v>80.35765103760028</v>
      </c>
      <c r="K16" s="20">
        <v>160.71530207520055</v>
      </c>
      <c r="L16" s="20">
        <v>85.35356656025893</v>
      </c>
      <c r="M16" s="20">
        <v>170.70713312051785</v>
      </c>
      <c r="N16" s="20">
        <v>241.0729531128008</v>
      </c>
      <c r="O16" s="20">
        <v>482.1459062256016</v>
      </c>
      <c r="P16" s="20">
        <v>256.06069968077674</v>
      </c>
      <c r="Q16" s="20">
        <v>512.1213993615535</v>
      </c>
    </row>
    <row r="17" spans="2:17" ht="24" customHeight="1">
      <c r="B17" s="11">
        <v>12</v>
      </c>
      <c r="C17" s="12" t="s">
        <v>269</v>
      </c>
      <c r="D17" s="10" t="s">
        <v>85</v>
      </c>
      <c r="E17" s="10">
        <v>1</v>
      </c>
      <c r="F17" s="20">
        <v>401.78825518800136</v>
      </c>
      <c r="G17" s="20">
        <v>401.78825518800136</v>
      </c>
      <c r="H17" s="20">
        <v>426.76783280129456</v>
      </c>
      <c r="I17" s="20">
        <v>426.76783280129456</v>
      </c>
      <c r="J17" s="20">
        <v>602.682382782002</v>
      </c>
      <c r="K17" s="20">
        <v>602.682382782002</v>
      </c>
      <c r="L17" s="20">
        <v>640.1517492019419</v>
      </c>
      <c r="M17" s="20">
        <v>640.1517492019419</v>
      </c>
      <c r="N17" s="20">
        <v>602.682382782002</v>
      </c>
      <c r="O17" s="20">
        <v>602.682382782002</v>
      </c>
      <c r="P17" s="20">
        <v>640.1517492019419</v>
      </c>
      <c r="Q17" s="20">
        <v>640.1517492019419</v>
      </c>
    </row>
    <row r="18" spans="2:17" ht="24.75" customHeight="1">
      <c r="B18" s="11">
        <v>13</v>
      </c>
      <c r="C18" s="12" t="s">
        <v>45</v>
      </c>
      <c r="D18" s="10" t="s">
        <v>85</v>
      </c>
      <c r="E18" s="10">
        <v>1</v>
      </c>
      <c r="F18" s="20">
        <v>602.682382782002</v>
      </c>
      <c r="G18" s="20">
        <v>602.682382782002</v>
      </c>
      <c r="H18" s="20">
        <v>640.1517492019419</v>
      </c>
      <c r="I18" s="20">
        <v>640.1517492019419</v>
      </c>
      <c r="J18" s="20">
        <v>803.5765103760027</v>
      </c>
      <c r="K18" s="20">
        <v>803.5765103760027</v>
      </c>
      <c r="L18" s="20">
        <v>853.5356656025891</v>
      </c>
      <c r="M18" s="20">
        <v>853.5356656025891</v>
      </c>
      <c r="N18" s="20">
        <v>1205.364765564004</v>
      </c>
      <c r="O18" s="20">
        <v>1205.364765564004</v>
      </c>
      <c r="P18" s="20">
        <v>1280.3034984038839</v>
      </c>
      <c r="Q18" s="20">
        <v>1280.3034984038839</v>
      </c>
    </row>
    <row r="19" spans="2:17" ht="20.25" customHeight="1">
      <c r="B19" s="11">
        <v>14</v>
      </c>
      <c r="C19" s="12" t="s">
        <v>46</v>
      </c>
      <c r="D19" s="10" t="s">
        <v>28</v>
      </c>
      <c r="E19" s="10">
        <v>1</v>
      </c>
      <c r="F19" s="20">
        <v>200.89412759400068</v>
      </c>
      <c r="G19" s="20">
        <v>200.89412759400068</v>
      </c>
      <c r="H19" s="20">
        <v>213.38391640064728</v>
      </c>
      <c r="I19" s="20">
        <v>213.38391640064728</v>
      </c>
      <c r="J19" s="20">
        <v>200.89412759400068</v>
      </c>
      <c r="K19" s="20">
        <v>200.89412759400068</v>
      </c>
      <c r="L19" s="20">
        <v>213.38391640064728</v>
      </c>
      <c r="M19" s="20">
        <v>213.38391640064728</v>
      </c>
      <c r="N19" s="20">
        <v>200.89412759400068</v>
      </c>
      <c r="O19" s="20">
        <v>200.89412759400068</v>
      </c>
      <c r="P19" s="20">
        <v>213.38391640064728</v>
      </c>
      <c r="Q19" s="20">
        <v>213.38391640064728</v>
      </c>
    </row>
    <row r="20" spans="2:17" ht="33" customHeight="1">
      <c r="B20" s="11">
        <v>15</v>
      </c>
      <c r="C20" s="12" t="s">
        <v>270</v>
      </c>
      <c r="D20" s="10" t="s">
        <v>28</v>
      </c>
      <c r="E20" s="10">
        <v>1</v>
      </c>
      <c r="F20" s="20">
        <v>703.1294465790024</v>
      </c>
      <c r="G20" s="20">
        <v>703.1294465790024</v>
      </c>
      <c r="H20" s="20">
        <v>746.8437074022655</v>
      </c>
      <c r="I20" s="20">
        <v>746.8437074022655</v>
      </c>
      <c r="J20" s="20">
        <v>703.1294465790024</v>
      </c>
      <c r="K20" s="20">
        <v>703.1294465790024</v>
      </c>
      <c r="L20" s="20">
        <v>746.8437074022655</v>
      </c>
      <c r="M20" s="20">
        <v>746.8437074022655</v>
      </c>
      <c r="N20" s="20">
        <v>703.1294465790024</v>
      </c>
      <c r="O20" s="20">
        <v>703.1294465790024</v>
      </c>
      <c r="P20" s="20">
        <v>746.8437074022655</v>
      </c>
      <c r="Q20" s="20">
        <v>746.8437074022655</v>
      </c>
    </row>
    <row r="21" spans="2:17" ht="18.75" customHeight="1">
      <c r="B21" s="11">
        <v>16</v>
      </c>
      <c r="C21" s="12" t="s">
        <v>271</v>
      </c>
      <c r="D21" s="10" t="s">
        <v>28</v>
      </c>
      <c r="E21" s="10">
        <v>1</v>
      </c>
      <c r="F21" s="20">
        <v>0</v>
      </c>
      <c r="G21" s="20">
        <v>0</v>
      </c>
      <c r="H21" s="20">
        <v>0</v>
      </c>
      <c r="I21" s="20">
        <v>0</v>
      </c>
      <c r="J21" s="20">
        <v>0</v>
      </c>
      <c r="K21" s="20">
        <v>0</v>
      </c>
      <c r="L21" s="20">
        <v>0</v>
      </c>
      <c r="M21" s="20">
        <v>0</v>
      </c>
      <c r="N21" s="20">
        <v>602.682382782002</v>
      </c>
      <c r="O21" s="20">
        <v>602.682382782002</v>
      </c>
      <c r="P21" s="20">
        <v>640.1517492019419</v>
      </c>
      <c r="Q21" s="20">
        <v>640.1517492019419</v>
      </c>
    </row>
    <row r="22" spans="2:17" ht="18.75" customHeight="1">
      <c r="B22" s="11">
        <v>17</v>
      </c>
      <c r="C22" s="12" t="s">
        <v>86</v>
      </c>
      <c r="D22" s="10" t="s">
        <v>85</v>
      </c>
      <c r="E22" s="10">
        <v>1</v>
      </c>
      <c r="F22" s="20">
        <v>662.9506210602024</v>
      </c>
      <c r="G22" s="20">
        <v>662.9506210602024</v>
      </c>
      <c r="H22" s="20">
        <v>704.1669241221362</v>
      </c>
      <c r="I22" s="20">
        <v>704.1669241221362</v>
      </c>
      <c r="J22" s="20">
        <v>662.9506210602024</v>
      </c>
      <c r="K22" s="20">
        <v>662.9506210602024</v>
      </c>
      <c r="L22" s="20">
        <v>704.1669241221362</v>
      </c>
      <c r="M22" s="20">
        <v>704.1669241221362</v>
      </c>
      <c r="N22" s="20">
        <v>662.9506210602024</v>
      </c>
      <c r="O22" s="20">
        <v>662.9506210602024</v>
      </c>
      <c r="P22" s="20">
        <v>704.1669241221362</v>
      </c>
      <c r="Q22" s="20">
        <v>704.1669241221362</v>
      </c>
    </row>
    <row r="23" spans="2:17" ht="29.25" customHeight="1">
      <c r="B23" s="11">
        <v>18</v>
      </c>
      <c r="C23" s="12" t="s">
        <v>272</v>
      </c>
      <c r="D23" s="10" t="s">
        <v>21</v>
      </c>
      <c r="E23" s="10">
        <v>2</v>
      </c>
      <c r="F23" s="20">
        <v>0</v>
      </c>
      <c r="G23" s="20">
        <v>0</v>
      </c>
      <c r="H23" s="20">
        <v>0</v>
      </c>
      <c r="I23" s="20">
        <v>0</v>
      </c>
      <c r="J23" s="20">
        <v>0</v>
      </c>
      <c r="K23" s="20">
        <v>0</v>
      </c>
      <c r="L23" s="20">
        <v>0</v>
      </c>
      <c r="M23" s="20">
        <v>0</v>
      </c>
      <c r="N23" s="20">
        <v>803.5765103760027</v>
      </c>
      <c r="O23" s="20">
        <v>1607.1530207520054</v>
      </c>
      <c r="P23" s="20">
        <v>853.5356656025891</v>
      </c>
      <c r="Q23" s="20">
        <v>1707.0713312051782</v>
      </c>
    </row>
    <row r="24" spans="2:17" s="24" customFormat="1" ht="21.75" customHeight="1">
      <c r="B24" s="2"/>
      <c r="C24" s="11" t="s">
        <v>98</v>
      </c>
      <c r="E24" s="2"/>
      <c r="F24" s="26"/>
      <c r="G24" s="26">
        <f>SUM(G6:G23)</f>
        <v>7965.452159102126</v>
      </c>
      <c r="H24" s="26"/>
      <c r="I24" s="26">
        <f>SUM(I6:I23)</f>
        <v>8460.672285285666</v>
      </c>
      <c r="J24" s="26"/>
      <c r="K24" s="26">
        <f>SUM(K6:K23)</f>
        <v>8367.240414290129</v>
      </c>
      <c r="L24" s="26"/>
      <c r="M24" s="26">
        <f>SUM(M6:M23)</f>
        <v>8887.44011808696</v>
      </c>
      <c r="N24" s="2"/>
      <c r="O24" s="26">
        <f>SUM(O6:O23)</f>
        <v>10382.45110720598</v>
      </c>
      <c r="P24" s="2"/>
      <c r="Q24" s="26">
        <f>SUM(Q6:Q23)</f>
        <v>11027.938474992083</v>
      </c>
    </row>
    <row r="25" spans="2:17" ht="12.75">
      <c r="B25" s="2"/>
      <c r="C25" s="2"/>
      <c r="D25" s="2"/>
      <c r="E25" s="2"/>
      <c r="F25" s="2"/>
      <c r="G25" s="2"/>
      <c r="H25" s="2"/>
      <c r="I25" s="2"/>
      <c r="J25" s="2"/>
      <c r="K25" s="2"/>
      <c r="L25" s="2"/>
      <c r="M25" s="2"/>
      <c r="N25" s="2"/>
      <c r="O25" s="2"/>
      <c r="P25" s="4"/>
      <c r="Q25" s="4"/>
    </row>
    <row r="26" spans="3:15" ht="14.25" customHeight="1">
      <c r="C26" s="283"/>
      <c r="D26" s="283"/>
      <c r="E26" s="283"/>
      <c r="F26" s="283"/>
      <c r="G26" s="283"/>
      <c r="H26" s="283"/>
      <c r="I26" s="283"/>
      <c r="J26" s="283"/>
      <c r="K26" s="283"/>
      <c r="L26" s="283"/>
      <c r="M26" s="283"/>
      <c r="N26" s="283"/>
      <c r="O26" s="283"/>
    </row>
    <row r="27" spans="2:13" ht="27.75" customHeight="1">
      <c r="B27" s="8"/>
      <c r="C27" s="309" t="s">
        <v>211</v>
      </c>
      <c r="D27" s="309"/>
      <c r="E27" s="309"/>
      <c r="F27" s="309"/>
      <c r="G27" s="309"/>
      <c r="H27" s="309"/>
      <c r="I27" s="309"/>
      <c r="J27" s="309"/>
      <c r="K27" s="309"/>
      <c r="L27" s="309"/>
      <c r="M27" s="309"/>
    </row>
    <row r="39" ht="12.75">
      <c r="I39">
        <f>L29</f>
        <v>0</v>
      </c>
    </row>
  </sheetData>
  <sheetProtection/>
  <mergeCells count="16">
    <mergeCell ref="E3:E5"/>
    <mergeCell ref="N4:O4"/>
    <mergeCell ref="P4:Q4"/>
    <mergeCell ref="N3:Q3"/>
    <mergeCell ref="J3:M3"/>
    <mergeCell ref="L4:M4"/>
    <mergeCell ref="C27:M27"/>
    <mergeCell ref="H4:I4"/>
    <mergeCell ref="B1:O1"/>
    <mergeCell ref="B2:O2"/>
    <mergeCell ref="F4:G4"/>
    <mergeCell ref="J4:K4"/>
    <mergeCell ref="F3:I3"/>
    <mergeCell ref="D3:D5"/>
    <mergeCell ref="C3:C5"/>
    <mergeCell ref="B3:B5"/>
  </mergeCells>
  <printOptions/>
  <pageMargins left="0.44" right="0.15" top="0.6" bottom="0.34" header="0.44" footer="0.16"/>
  <pageSetup horizontalDpi="600" verticalDpi="600" orientation="landscape" paperSize="9" scale="88" r:id="rId1"/>
  <headerFooter alignWithMargins="0">
    <oddFooter>&amp;L&amp;6&amp;Z&amp;F</oddFooter>
  </headerFooter>
</worksheet>
</file>

<file path=xl/worksheets/sheet21.xml><?xml version="1.0" encoding="utf-8"?>
<worksheet xmlns="http://schemas.openxmlformats.org/spreadsheetml/2006/main" xmlns:r="http://schemas.openxmlformats.org/officeDocument/2006/relationships">
  <sheetPr>
    <tabColor indexed="33"/>
  </sheetPr>
  <dimension ref="A1:L30"/>
  <sheetViews>
    <sheetView workbookViewId="0" topLeftCell="A1">
      <pane xSplit="2" ySplit="6" topLeftCell="C19" activePane="bottomRight" state="frozen"/>
      <selection pane="topLeft" activeCell="A1" sqref="A1"/>
      <selection pane="topRight" activeCell="C1" sqref="C1"/>
      <selection pane="bottomLeft" activeCell="A7" sqref="A7"/>
      <selection pane="bottomRight" activeCell="I3" sqref="I1:J16384"/>
    </sheetView>
  </sheetViews>
  <sheetFormatPr defaultColWidth="9.140625" defaultRowHeight="12.75"/>
  <cols>
    <col min="1" max="1" width="5.28125" style="0" customWidth="1"/>
    <col min="2" max="2" width="36.7109375" style="0" customWidth="1"/>
    <col min="3" max="4" width="6.00390625" style="0" customWidth="1"/>
    <col min="5" max="5" width="9.00390625" style="0" hidden="1" customWidth="1"/>
    <col min="6" max="6" width="10.00390625" style="0" hidden="1" customWidth="1"/>
    <col min="7" max="7" width="9.421875" style="0" customWidth="1"/>
    <col min="8" max="8" width="10.140625" style="0" customWidth="1"/>
    <col min="9" max="9" width="9.00390625" style="0" hidden="1" customWidth="1"/>
    <col min="10" max="10" width="10.00390625" style="0" hidden="1" customWidth="1"/>
    <col min="11" max="11" width="9.00390625" style="0" customWidth="1"/>
    <col min="12" max="12" width="10.7109375" style="0" customWidth="1"/>
  </cols>
  <sheetData>
    <row r="1" spans="2:9" ht="18" customHeight="1">
      <c r="B1" s="360" t="s">
        <v>397</v>
      </c>
      <c r="C1" s="360"/>
      <c r="D1" s="360"/>
      <c r="E1" s="360"/>
      <c r="F1" s="360"/>
      <c r="G1" s="360"/>
      <c r="H1" s="360"/>
      <c r="I1" s="360"/>
    </row>
    <row r="2" spans="1:11" ht="39.75" customHeight="1">
      <c r="A2" s="9"/>
      <c r="B2" s="327" t="s">
        <v>471</v>
      </c>
      <c r="C2" s="327"/>
      <c r="D2" s="327"/>
      <c r="E2" s="327"/>
      <c r="F2" s="327"/>
      <c r="G2" s="327"/>
      <c r="H2" s="327"/>
      <c r="I2" s="327"/>
      <c r="J2" s="327"/>
      <c r="K2" s="327"/>
    </row>
    <row r="3" spans="1:6" ht="18" customHeight="1">
      <c r="A3" s="9"/>
      <c r="B3" s="223"/>
      <c r="C3" s="29"/>
      <c r="D3" s="29"/>
      <c r="E3" s="29"/>
      <c r="F3" s="29"/>
    </row>
    <row r="4" spans="1:12" ht="30" customHeight="1">
      <c r="A4" s="320" t="s">
        <v>82</v>
      </c>
      <c r="B4" s="320" t="s">
        <v>1</v>
      </c>
      <c r="C4" s="320" t="s">
        <v>2</v>
      </c>
      <c r="D4" s="320" t="s">
        <v>76</v>
      </c>
      <c r="E4" s="386" t="s">
        <v>472</v>
      </c>
      <c r="F4" s="387"/>
      <c r="G4" s="386" t="s">
        <v>472</v>
      </c>
      <c r="H4" s="387"/>
      <c r="I4" s="386" t="s">
        <v>473</v>
      </c>
      <c r="J4" s="387"/>
      <c r="K4" s="386" t="s">
        <v>473</v>
      </c>
      <c r="L4" s="387"/>
    </row>
    <row r="5" spans="1:12" ht="18" customHeight="1">
      <c r="A5" s="320"/>
      <c r="B5" s="320"/>
      <c r="C5" s="320"/>
      <c r="D5" s="320"/>
      <c r="E5" s="320" t="s">
        <v>418</v>
      </c>
      <c r="F5" s="320"/>
      <c r="G5" s="320" t="s">
        <v>435</v>
      </c>
      <c r="H5" s="320"/>
      <c r="I5" s="320" t="s">
        <v>418</v>
      </c>
      <c r="J5" s="320"/>
      <c r="K5" s="320" t="s">
        <v>435</v>
      </c>
      <c r="L5" s="320"/>
    </row>
    <row r="6" spans="1:12" ht="17.25" customHeight="1">
      <c r="A6" s="320"/>
      <c r="B6" s="320"/>
      <c r="C6" s="320"/>
      <c r="D6" s="320"/>
      <c r="E6" s="1" t="s">
        <v>80</v>
      </c>
      <c r="F6" s="1" t="s">
        <v>84</v>
      </c>
      <c r="G6" s="1" t="s">
        <v>80</v>
      </c>
      <c r="H6" s="1" t="s">
        <v>84</v>
      </c>
      <c r="I6" s="1" t="s">
        <v>80</v>
      </c>
      <c r="J6" s="1" t="s">
        <v>84</v>
      </c>
      <c r="K6" s="1" t="s">
        <v>80</v>
      </c>
      <c r="L6" s="1" t="s">
        <v>84</v>
      </c>
    </row>
    <row r="7" spans="1:12" ht="12.75" customHeight="1">
      <c r="A7" s="57">
        <v>1</v>
      </c>
      <c r="B7" s="12" t="s">
        <v>5</v>
      </c>
      <c r="C7" s="10" t="s">
        <v>20</v>
      </c>
      <c r="D7" s="10">
        <v>1</v>
      </c>
      <c r="E7" s="425">
        <v>3013.4119139100103</v>
      </c>
      <c r="F7" s="425">
        <v>3013.4119139100103</v>
      </c>
      <c r="G7" s="425">
        <f>E7*1.062171</f>
        <v>3200.7587460097093</v>
      </c>
      <c r="H7" s="425">
        <f>G7*D8</f>
        <v>3200.7587460097093</v>
      </c>
      <c r="I7" s="425">
        <v>3013.4119139100103</v>
      </c>
      <c r="J7" s="425">
        <v>3013.4119139100103</v>
      </c>
      <c r="K7" s="425">
        <f>I7*1.062171</f>
        <v>3200.7587460097093</v>
      </c>
      <c r="L7" s="425">
        <f>K7*D8</f>
        <v>3200.7587460097093</v>
      </c>
    </row>
    <row r="8" spans="1:12" ht="12.75" customHeight="1">
      <c r="A8" s="57">
        <v>2</v>
      </c>
      <c r="B8" s="12" t="s">
        <v>6</v>
      </c>
      <c r="C8" s="10" t="s">
        <v>20</v>
      </c>
      <c r="D8" s="10">
        <v>1</v>
      </c>
      <c r="E8" s="425"/>
      <c r="F8" s="425"/>
      <c r="G8" s="425"/>
      <c r="H8" s="425"/>
      <c r="I8" s="425"/>
      <c r="J8" s="425"/>
      <c r="K8" s="425"/>
      <c r="L8" s="425"/>
    </row>
    <row r="9" spans="1:12" ht="12" customHeight="1">
      <c r="A9" s="57">
        <v>3</v>
      </c>
      <c r="B9" s="12" t="s">
        <v>206</v>
      </c>
      <c r="C9" s="10" t="s">
        <v>20</v>
      </c>
      <c r="D9" s="10">
        <v>1</v>
      </c>
      <c r="E9" s="425"/>
      <c r="F9" s="425"/>
      <c r="G9" s="425"/>
      <c r="H9" s="425"/>
      <c r="I9" s="425"/>
      <c r="J9" s="425"/>
      <c r="K9" s="425"/>
      <c r="L9" s="425"/>
    </row>
    <row r="10" spans="1:12" ht="15" customHeight="1">
      <c r="A10" s="57">
        <v>4</v>
      </c>
      <c r="B10" s="12" t="s">
        <v>8</v>
      </c>
      <c r="C10" s="10" t="s">
        <v>21</v>
      </c>
      <c r="D10" s="10">
        <v>29</v>
      </c>
      <c r="E10" s="20">
        <v>241.0729531128008</v>
      </c>
      <c r="F10" s="20">
        <v>6991.115640271223</v>
      </c>
      <c r="G10" s="20">
        <f aca="true" t="shared" si="0" ref="G10:G22">E10*1.062171</f>
        <v>256.06069968077674</v>
      </c>
      <c r="H10" s="20">
        <f aca="true" t="shared" si="1" ref="H10:H22">G10*D10</f>
        <v>7425.760290742525</v>
      </c>
      <c r="I10" s="45">
        <v>241.07</v>
      </c>
      <c r="J10" s="46">
        <f aca="true" t="shared" si="2" ref="J10:J22">I10*D10</f>
        <v>6991.03</v>
      </c>
      <c r="K10" s="46">
        <f aca="true" t="shared" si="3" ref="K10:K22">I10*1.062171</f>
        <v>256.05756297</v>
      </c>
      <c r="L10" s="46">
        <f aca="true" t="shared" si="4" ref="L10:L22">D10*K10</f>
        <v>7425.66932613</v>
      </c>
    </row>
    <row r="11" spans="1:12" ht="15.75" customHeight="1">
      <c r="A11" s="57">
        <v>5</v>
      </c>
      <c r="B11" s="12" t="s">
        <v>9</v>
      </c>
      <c r="C11" s="10" t="s">
        <v>21</v>
      </c>
      <c r="D11" s="10">
        <v>12</v>
      </c>
      <c r="E11" s="20">
        <v>200.89412759400068</v>
      </c>
      <c r="F11" s="20">
        <v>2410.729531128008</v>
      </c>
      <c r="G11" s="20">
        <f t="shared" si="0"/>
        <v>213.38391640064728</v>
      </c>
      <c r="H11" s="20">
        <f t="shared" si="1"/>
        <v>2560.6069968077672</v>
      </c>
      <c r="I11" s="20">
        <v>200.89412759400068</v>
      </c>
      <c r="J11" s="46">
        <f t="shared" si="2"/>
        <v>2410.729531128008</v>
      </c>
      <c r="K11" s="46">
        <f t="shared" si="3"/>
        <v>213.38391640064728</v>
      </c>
      <c r="L11" s="46">
        <f t="shared" si="4"/>
        <v>2560.6069968077672</v>
      </c>
    </row>
    <row r="12" spans="1:12" ht="27" customHeight="1">
      <c r="A12" s="57">
        <v>6</v>
      </c>
      <c r="B12" s="12" t="s">
        <v>106</v>
      </c>
      <c r="C12" s="10" t="s">
        <v>21</v>
      </c>
      <c r="D12" s="10">
        <v>29</v>
      </c>
      <c r="E12" s="20">
        <v>301.341191391001</v>
      </c>
      <c r="F12" s="20">
        <v>8738.89455033903</v>
      </c>
      <c r="G12" s="20">
        <f t="shared" si="0"/>
        <v>320.07587460097096</v>
      </c>
      <c r="H12" s="20">
        <f t="shared" si="1"/>
        <v>9282.200363428157</v>
      </c>
      <c r="I12" s="20">
        <v>251.12</v>
      </c>
      <c r="J12" s="46">
        <f t="shared" si="2"/>
        <v>7282.4800000000005</v>
      </c>
      <c r="K12" s="46">
        <f t="shared" si="3"/>
        <v>266.73238152</v>
      </c>
      <c r="L12" s="46">
        <f t="shared" si="4"/>
        <v>7735.2390640799995</v>
      </c>
    </row>
    <row r="13" spans="1:12" ht="17.25" customHeight="1">
      <c r="A13" s="57">
        <v>7</v>
      </c>
      <c r="B13" s="12" t="s">
        <v>30</v>
      </c>
      <c r="C13" s="10" t="s">
        <v>21</v>
      </c>
      <c r="D13" s="10">
        <v>29</v>
      </c>
      <c r="E13" s="20">
        <v>40.17882551880014</v>
      </c>
      <c r="F13" s="20">
        <v>1165.185940045204</v>
      </c>
      <c r="G13" s="20">
        <f t="shared" si="0"/>
        <v>42.67678328012946</v>
      </c>
      <c r="H13" s="20">
        <f t="shared" si="1"/>
        <v>1237.6267151237544</v>
      </c>
      <c r="I13" s="20">
        <v>40.17882551880014</v>
      </c>
      <c r="J13" s="46">
        <f t="shared" si="2"/>
        <v>1165.185940045204</v>
      </c>
      <c r="K13" s="46">
        <f t="shared" si="3"/>
        <v>42.67678328012946</v>
      </c>
      <c r="L13" s="46">
        <f t="shared" si="4"/>
        <v>1237.6267151237544</v>
      </c>
    </row>
    <row r="14" spans="1:12" ht="17.25" customHeight="1">
      <c r="A14" s="57">
        <v>8</v>
      </c>
      <c r="B14" s="12" t="s">
        <v>83</v>
      </c>
      <c r="C14" s="10" t="s">
        <v>21</v>
      </c>
      <c r="D14" s="10">
        <v>37</v>
      </c>
      <c r="E14" s="20">
        <v>60.2682382782002</v>
      </c>
      <c r="F14" s="20">
        <v>2229.9248162934073</v>
      </c>
      <c r="G14" s="20">
        <f t="shared" si="0"/>
        <v>64.01517492019418</v>
      </c>
      <c r="H14" s="20">
        <f t="shared" si="1"/>
        <v>2368.561472047185</v>
      </c>
      <c r="I14" s="20">
        <v>60.2682382782002</v>
      </c>
      <c r="J14" s="46">
        <f t="shared" si="2"/>
        <v>2229.9248162934073</v>
      </c>
      <c r="K14" s="46">
        <f t="shared" si="3"/>
        <v>64.01517492019418</v>
      </c>
      <c r="L14" s="46">
        <f t="shared" si="4"/>
        <v>2368.561472047185</v>
      </c>
    </row>
    <row r="15" spans="1:12" ht="16.5" customHeight="1">
      <c r="A15" s="57">
        <v>9</v>
      </c>
      <c r="B15" s="12" t="s">
        <v>232</v>
      </c>
      <c r="C15" s="10" t="s">
        <v>21</v>
      </c>
      <c r="D15" s="10">
        <v>29</v>
      </c>
      <c r="E15" s="20">
        <v>803.5765103760027</v>
      </c>
      <c r="F15" s="20">
        <v>23303.71880090408</v>
      </c>
      <c r="G15" s="20">
        <f t="shared" si="0"/>
        <v>853.5356656025891</v>
      </c>
      <c r="H15" s="20">
        <f t="shared" si="1"/>
        <v>24752.534302475084</v>
      </c>
      <c r="I15" s="20">
        <v>675.62</v>
      </c>
      <c r="J15" s="46">
        <f t="shared" si="2"/>
        <v>19592.98</v>
      </c>
      <c r="K15" s="46">
        <f t="shared" si="3"/>
        <v>717.62397102</v>
      </c>
      <c r="L15" s="46">
        <f t="shared" si="4"/>
        <v>20811.09515958</v>
      </c>
    </row>
    <row r="16" spans="1:12" ht="15" customHeight="1">
      <c r="A16" s="57">
        <v>10</v>
      </c>
      <c r="B16" s="12" t="s">
        <v>26</v>
      </c>
      <c r="C16" s="10" t="s">
        <v>29</v>
      </c>
      <c r="D16" s="10">
        <v>625</v>
      </c>
      <c r="E16" s="20">
        <v>16.071530207520055</v>
      </c>
      <c r="F16" s="20">
        <v>10044.706379700036</v>
      </c>
      <c r="G16" s="20">
        <f t="shared" si="0"/>
        <v>17.070713312051783</v>
      </c>
      <c r="H16" s="20">
        <f t="shared" si="1"/>
        <v>10669.195820032364</v>
      </c>
      <c r="I16" s="20">
        <v>16.071530207520055</v>
      </c>
      <c r="J16" s="46">
        <f t="shared" si="2"/>
        <v>10044.706379700036</v>
      </c>
      <c r="K16" s="46">
        <f t="shared" si="3"/>
        <v>17.070713312051783</v>
      </c>
      <c r="L16" s="46">
        <f t="shared" si="4"/>
        <v>10669.195820032364</v>
      </c>
    </row>
    <row r="17" spans="1:12" ht="17.25" customHeight="1">
      <c r="A17" s="57">
        <v>11</v>
      </c>
      <c r="B17" s="12" t="s">
        <v>27</v>
      </c>
      <c r="C17" s="10" t="s">
        <v>21</v>
      </c>
      <c r="D17" s="10">
        <v>12</v>
      </c>
      <c r="E17" s="20">
        <v>140.6258893158005</v>
      </c>
      <c r="F17" s="20">
        <v>1687.510671789606</v>
      </c>
      <c r="G17" s="20">
        <f t="shared" si="0"/>
        <v>149.3687414804531</v>
      </c>
      <c r="H17" s="20">
        <f t="shared" si="1"/>
        <v>1792.4248977654374</v>
      </c>
      <c r="I17" s="20">
        <v>140.6258893158005</v>
      </c>
      <c r="J17" s="46">
        <f t="shared" si="2"/>
        <v>1687.510671789606</v>
      </c>
      <c r="K17" s="46">
        <f t="shared" si="3"/>
        <v>149.3687414804531</v>
      </c>
      <c r="L17" s="46">
        <f t="shared" si="4"/>
        <v>1792.4248977654374</v>
      </c>
    </row>
    <row r="18" spans="1:12" ht="26.25" customHeight="1">
      <c r="A18" s="57">
        <v>12</v>
      </c>
      <c r="B18" s="12" t="s">
        <v>41</v>
      </c>
      <c r="C18" s="10" t="s">
        <v>21</v>
      </c>
      <c r="D18" s="10">
        <v>29</v>
      </c>
      <c r="E18" s="20">
        <v>50.22353189850017</v>
      </c>
      <c r="F18" s="20">
        <v>1456.482425056505</v>
      </c>
      <c r="G18" s="20">
        <f t="shared" si="0"/>
        <v>53.34597910016182</v>
      </c>
      <c r="H18" s="20">
        <f t="shared" si="1"/>
        <v>1547.0333939046927</v>
      </c>
      <c r="I18" s="20">
        <v>50.22353189850017</v>
      </c>
      <c r="J18" s="46">
        <f t="shared" si="2"/>
        <v>1456.482425056505</v>
      </c>
      <c r="K18" s="46">
        <f t="shared" si="3"/>
        <v>53.34597910016182</v>
      </c>
      <c r="L18" s="46">
        <f t="shared" si="4"/>
        <v>1547.0333939046927</v>
      </c>
    </row>
    <row r="19" spans="1:12" ht="26.25" customHeight="1">
      <c r="A19" s="57">
        <v>13</v>
      </c>
      <c r="B19" s="12" t="s">
        <v>58</v>
      </c>
      <c r="C19" s="10" t="s">
        <v>21</v>
      </c>
      <c r="D19" s="10">
        <v>29</v>
      </c>
      <c r="E19" s="20">
        <v>241.0729531128008</v>
      </c>
      <c r="F19" s="20">
        <v>6991.115640271223</v>
      </c>
      <c r="G19" s="20">
        <f t="shared" si="0"/>
        <v>256.06069968077674</v>
      </c>
      <c r="H19" s="20">
        <f t="shared" si="1"/>
        <v>7425.760290742525</v>
      </c>
      <c r="I19" s="20">
        <v>15</v>
      </c>
      <c r="J19" s="46">
        <f t="shared" si="2"/>
        <v>435</v>
      </c>
      <c r="K19" s="46">
        <f t="shared" si="3"/>
        <v>15.932565</v>
      </c>
      <c r="L19" s="46">
        <f t="shared" si="4"/>
        <v>462.04438500000003</v>
      </c>
    </row>
    <row r="20" spans="1:12" ht="27.75" customHeight="1">
      <c r="A20" s="57">
        <v>14</v>
      </c>
      <c r="B20" s="12" t="s">
        <v>398</v>
      </c>
      <c r="C20" s="10" t="s">
        <v>20</v>
      </c>
      <c r="D20" s="10">
        <v>1.06</v>
      </c>
      <c r="E20" s="20">
        <v>6629.506210602022</v>
      </c>
      <c r="F20" s="20">
        <v>7027.276583238144</v>
      </c>
      <c r="G20" s="20">
        <f t="shared" si="0"/>
        <v>7041.669241221361</v>
      </c>
      <c r="H20" s="20">
        <f t="shared" si="1"/>
        <v>7464.169395694643</v>
      </c>
      <c r="I20" s="20">
        <v>6629.506210602022</v>
      </c>
      <c r="J20" s="46">
        <f t="shared" si="2"/>
        <v>7027.276583238144</v>
      </c>
      <c r="K20" s="46">
        <f t="shared" si="3"/>
        <v>7041.669241221361</v>
      </c>
      <c r="L20" s="46">
        <f t="shared" si="4"/>
        <v>7464.169395694643</v>
      </c>
    </row>
    <row r="21" spans="1:12" ht="17.25" customHeight="1">
      <c r="A21" s="57">
        <v>15</v>
      </c>
      <c r="B21" s="12" t="s">
        <v>399</v>
      </c>
      <c r="C21" s="23" t="s">
        <v>79</v>
      </c>
      <c r="D21" s="10">
        <v>9</v>
      </c>
      <c r="E21" s="20">
        <v>2567.434889140947</v>
      </c>
      <c r="F21" s="20">
        <v>23106.91400226852</v>
      </c>
      <c r="G21" s="20">
        <f t="shared" si="0"/>
        <v>2727.0548836337284</v>
      </c>
      <c r="H21" s="20">
        <f t="shared" si="1"/>
        <v>24543.493952703557</v>
      </c>
      <c r="I21" s="20">
        <v>2567.434889140947</v>
      </c>
      <c r="J21" s="46">
        <f t="shared" si="2"/>
        <v>23106.91400226852</v>
      </c>
      <c r="K21" s="46">
        <f t="shared" si="3"/>
        <v>2727.0548836337284</v>
      </c>
      <c r="L21" s="46">
        <f t="shared" si="4"/>
        <v>24543.493952703557</v>
      </c>
    </row>
    <row r="22" spans="1:12" ht="17.25" customHeight="1">
      <c r="A22" s="57">
        <v>16</v>
      </c>
      <c r="B22" s="12" t="s">
        <v>400</v>
      </c>
      <c r="C22" s="23" t="s">
        <v>79</v>
      </c>
      <c r="D22" s="10">
        <v>6</v>
      </c>
      <c r="E22" s="20">
        <v>3035.5129080122197</v>
      </c>
      <c r="F22" s="20">
        <v>18213.077448073316</v>
      </c>
      <c r="G22" s="20">
        <f t="shared" si="0"/>
        <v>3224.233781016247</v>
      </c>
      <c r="H22" s="20">
        <f t="shared" si="1"/>
        <v>19345.402686097485</v>
      </c>
      <c r="I22" s="20">
        <v>3035.5129080122197</v>
      </c>
      <c r="J22" s="46">
        <f t="shared" si="2"/>
        <v>18213.077448073316</v>
      </c>
      <c r="K22" s="46">
        <f t="shared" si="3"/>
        <v>3224.233781016247</v>
      </c>
      <c r="L22" s="46">
        <f t="shared" si="4"/>
        <v>19345.402686097485</v>
      </c>
    </row>
    <row r="23" spans="1:12" s="24" customFormat="1" ht="15" customHeight="1">
      <c r="A23" s="2"/>
      <c r="B23" s="18" t="s">
        <v>98</v>
      </c>
      <c r="C23" s="2"/>
      <c r="D23" s="2"/>
      <c r="E23" s="26"/>
      <c r="F23" s="26">
        <f>SUM(F7:F22)</f>
        <v>116380.06434328831</v>
      </c>
      <c r="G23" s="26"/>
      <c r="H23" s="26">
        <f>SUM(H7:H22)</f>
        <v>123615.52932357488</v>
      </c>
      <c r="I23" s="54"/>
      <c r="J23" s="54">
        <f>SUM(J7:J22)</f>
        <v>104656.70971150277</v>
      </c>
      <c r="K23" s="54"/>
      <c r="L23" s="54">
        <f>SUM(L7:L22)</f>
        <v>111163.3220109766</v>
      </c>
    </row>
    <row r="24" spans="1:9" ht="12" customHeight="1">
      <c r="A24" s="9"/>
      <c r="B24" s="48"/>
      <c r="C24" s="52"/>
      <c r="D24" s="52"/>
      <c r="E24" s="30"/>
      <c r="F24" s="53"/>
      <c r="G24" s="9"/>
      <c r="H24" s="224"/>
      <c r="I24" s="9"/>
    </row>
    <row r="25" spans="2:6" ht="12.75" customHeight="1">
      <c r="B25" s="8"/>
      <c r="C25" s="8"/>
      <c r="D25" s="8"/>
      <c r="E25" s="8"/>
      <c r="F25" s="8"/>
    </row>
    <row r="26" spans="1:8" ht="39.75" customHeight="1">
      <c r="A26" s="8"/>
      <c r="B26" s="309" t="s">
        <v>211</v>
      </c>
      <c r="C26" s="309"/>
      <c r="D26" s="309"/>
      <c r="E26" s="309"/>
      <c r="F26" s="309"/>
      <c r="G26" s="309"/>
      <c r="H26" s="309"/>
    </row>
    <row r="28" ht="12.75">
      <c r="J28" s="34"/>
    </row>
    <row r="29" ht="12.75">
      <c r="F29" s="34"/>
    </row>
    <row r="30" ht="12.75">
      <c r="G30" s="76"/>
    </row>
  </sheetData>
  <sheetProtection/>
  <mergeCells count="23">
    <mergeCell ref="B2:K2"/>
    <mergeCell ref="B1:I1"/>
    <mergeCell ref="E7:E9"/>
    <mergeCell ref="F7:F9"/>
    <mergeCell ref="G7:G9"/>
    <mergeCell ref="H7:H9"/>
    <mergeCell ref="I7:I9"/>
    <mergeCell ref="A4:A6"/>
    <mergeCell ref="J7:J9"/>
    <mergeCell ref="K7:K9"/>
    <mergeCell ref="L7:L9"/>
    <mergeCell ref="E5:F5"/>
    <mergeCell ref="G5:H5"/>
    <mergeCell ref="I5:J5"/>
    <mergeCell ref="K5:L5"/>
    <mergeCell ref="K4:L4"/>
    <mergeCell ref="B26:H26"/>
    <mergeCell ref="E4:F4"/>
    <mergeCell ref="G4:H4"/>
    <mergeCell ref="I4:J4"/>
    <mergeCell ref="D4:D6"/>
    <mergeCell ref="C4:C6"/>
    <mergeCell ref="B4:B6"/>
  </mergeCells>
  <printOptions/>
  <pageMargins left="0.82" right="0.15" top="0.72" bottom="0.36" header="0.53" footer="0.16"/>
  <pageSetup horizontalDpi="600" verticalDpi="600" orientation="landscape" paperSize="9" scale="105" r:id="rId2"/>
  <drawing r:id="rId1"/>
</worksheet>
</file>

<file path=xl/worksheets/sheet22.xml><?xml version="1.0" encoding="utf-8"?>
<worksheet xmlns="http://schemas.openxmlformats.org/spreadsheetml/2006/main" xmlns:r="http://schemas.openxmlformats.org/officeDocument/2006/relationships">
  <sheetPr>
    <tabColor indexed="33"/>
  </sheetPr>
  <dimension ref="A2:S35"/>
  <sheetViews>
    <sheetView workbookViewId="0" topLeftCell="A1">
      <pane xSplit="3" ySplit="7" topLeftCell="D23" activePane="bottomRight" state="frozen"/>
      <selection pane="topLeft" activeCell="A1" sqref="A1"/>
      <selection pane="topRight" activeCell="D1" sqref="D1"/>
      <selection pane="bottomLeft" activeCell="A8" sqref="A8"/>
      <selection pane="bottomRight" activeCell="B37" sqref="B37"/>
    </sheetView>
  </sheetViews>
  <sheetFormatPr defaultColWidth="9.140625" defaultRowHeight="12.75"/>
  <cols>
    <col min="1" max="1" width="5.28125" style="0" customWidth="1"/>
    <col min="2" max="2" width="56.7109375" style="0" customWidth="1"/>
    <col min="3" max="3" width="5.8515625" style="0" customWidth="1"/>
    <col min="4" max="4" width="5.421875" style="0" customWidth="1"/>
    <col min="5" max="5" width="7.57421875" style="0" hidden="1" customWidth="1"/>
    <col min="6" max="6" width="8.57421875" style="0" hidden="1" customWidth="1"/>
    <col min="7" max="10" width="9.140625" style="0" hidden="1" customWidth="1"/>
    <col min="11" max="12" width="8.57421875" style="0" bestFit="1" customWidth="1"/>
    <col min="13" max="13" width="7.57421875" style="0" hidden="1" customWidth="1"/>
    <col min="14" max="14" width="8.57421875" style="0" hidden="1" customWidth="1"/>
    <col min="15" max="15" width="8.421875" style="0" customWidth="1"/>
    <col min="16" max="16" width="10.140625" style="0" customWidth="1"/>
  </cols>
  <sheetData>
    <row r="2" spans="5:6" ht="12.75">
      <c r="E2" s="315"/>
      <c r="F2" s="315"/>
    </row>
    <row r="3" spans="1:13" ht="18" customHeight="1">
      <c r="A3" s="376" t="s">
        <v>219</v>
      </c>
      <c r="B3" s="376"/>
      <c r="C3" s="376"/>
      <c r="D3" s="376"/>
      <c r="E3" s="376"/>
      <c r="F3" s="376"/>
      <c r="G3" s="9"/>
      <c r="H3" s="9"/>
      <c r="I3" s="9"/>
      <c r="J3" s="9"/>
      <c r="K3" s="217"/>
      <c r="L3" s="217"/>
      <c r="M3" s="217"/>
    </row>
    <row r="4" spans="1:13" ht="18" customHeight="1">
      <c r="A4" s="327" t="s">
        <v>466</v>
      </c>
      <c r="B4" s="327"/>
      <c r="C4" s="327"/>
      <c r="D4" s="327"/>
      <c r="E4" s="327"/>
      <c r="F4" s="327"/>
      <c r="G4" s="327"/>
      <c r="H4" s="327"/>
      <c r="I4" s="327"/>
      <c r="J4" s="327"/>
      <c r="K4" s="327"/>
      <c r="L4" s="327"/>
      <c r="M4" s="327"/>
    </row>
    <row r="5" spans="1:17" ht="28.5" customHeight="1">
      <c r="A5" s="320" t="s">
        <v>82</v>
      </c>
      <c r="B5" s="320" t="s">
        <v>1</v>
      </c>
      <c r="C5" s="320" t="s">
        <v>2</v>
      </c>
      <c r="D5" s="320" t="s">
        <v>76</v>
      </c>
      <c r="E5" s="386" t="s">
        <v>467</v>
      </c>
      <c r="F5" s="387"/>
      <c r="G5" s="284"/>
      <c r="H5" s="284"/>
      <c r="I5" s="284"/>
      <c r="J5" s="284"/>
      <c r="K5" s="386" t="s">
        <v>467</v>
      </c>
      <c r="L5" s="387"/>
      <c r="M5" s="426" t="s">
        <v>468</v>
      </c>
      <c r="N5" s="427"/>
      <c r="O5" s="426" t="s">
        <v>468</v>
      </c>
      <c r="P5" s="427"/>
      <c r="Q5" s="190"/>
    </row>
    <row r="6" spans="1:18" ht="15.75" customHeight="1">
      <c r="A6" s="320"/>
      <c r="B6" s="320"/>
      <c r="C6" s="320"/>
      <c r="D6" s="320"/>
      <c r="E6" s="321" t="s">
        <v>419</v>
      </c>
      <c r="F6" s="321"/>
      <c r="G6" s="4"/>
      <c r="H6" s="4"/>
      <c r="I6" s="4"/>
      <c r="J6" s="4"/>
      <c r="K6" s="321" t="s">
        <v>436</v>
      </c>
      <c r="L6" s="321"/>
      <c r="M6" s="431" t="s">
        <v>419</v>
      </c>
      <c r="N6" s="431"/>
      <c r="O6" s="320" t="s">
        <v>436</v>
      </c>
      <c r="P6" s="320"/>
      <c r="Q6" s="168"/>
      <c r="R6" s="168"/>
    </row>
    <row r="7" spans="1:17" ht="17.25" customHeight="1">
      <c r="A7" s="320"/>
      <c r="B7" s="320"/>
      <c r="C7" s="320"/>
      <c r="D7" s="320"/>
      <c r="E7" s="1" t="s">
        <v>80</v>
      </c>
      <c r="F7" s="1" t="s">
        <v>84</v>
      </c>
      <c r="G7" s="4"/>
      <c r="H7" s="4"/>
      <c r="I7" s="4"/>
      <c r="J7" s="4"/>
      <c r="K7" s="1" t="s">
        <v>80</v>
      </c>
      <c r="L7" s="1" t="s">
        <v>84</v>
      </c>
      <c r="M7" s="1" t="s">
        <v>80</v>
      </c>
      <c r="N7" s="1" t="s">
        <v>84</v>
      </c>
      <c r="O7" s="1" t="s">
        <v>80</v>
      </c>
      <c r="P7" s="1" t="s">
        <v>84</v>
      </c>
      <c r="Q7" s="9"/>
    </row>
    <row r="8" spans="1:17" ht="12.75" customHeight="1">
      <c r="A8" s="218">
        <v>1</v>
      </c>
      <c r="B8" s="219" t="s">
        <v>5</v>
      </c>
      <c r="C8" s="220" t="s">
        <v>20</v>
      </c>
      <c r="D8" s="220">
        <v>1</v>
      </c>
      <c r="E8" s="428">
        <v>3013.4119139100103</v>
      </c>
      <c r="F8" s="429">
        <v>3013.4119139100103</v>
      </c>
      <c r="K8" s="428">
        <f>E8*1.062171</f>
        <v>3200.7587460097093</v>
      </c>
      <c r="L8" s="429">
        <f>K8*D9</f>
        <v>3200.7587460097093</v>
      </c>
      <c r="M8" s="428">
        <v>3013.4119139100103</v>
      </c>
      <c r="N8" s="428">
        <f>D8*M8</f>
        <v>3013.4119139100103</v>
      </c>
      <c r="O8" s="428">
        <f>M8*1.062171</f>
        <v>3200.7587460097093</v>
      </c>
      <c r="P8" s="428">
        <f>D8*O8</f>
        <v>3200.7587460097093</v>
      </c>
      <c r="Q8" s="9"/>
    </row>
    <row r="9" spans="1:16" ht="12.75" customHeight="1">
      <c r="A9" s="57">
        <f aca="true" t="shared" si="0" ref="A9:A17">A8+1</f>
        <v>2</v>
      </c>
      <c r="B9" s="12" t="s">
        <v>6</v>
      </c>
      <c r="C9" s="10" t="s">
        <v>20</v>
      </c>
      <c r="D9" s="10">
        <v>1</v>
      </c>
      <c r="E9" s="429"/>
      <c r="F9" s="429"/>
      <c r="K9" s="429"/>
      <c r="L9" s="429"/>
      <c r="M9" s="429"/>
      <c r="N9" s="429"/>
      <c r="O9" s="429"/>
      <c r="P9" s="429"/>
    </row>
    <row r="10" spans="1:16" ht="12" customHeight="1">
      <c r="A10" s="57">
        <f t="shared" si="0"/>
        <v>3</v>
      </c>
      <c r="B10" s="12" t="s">
        <v>206</v>
      </c>
      <c r="C10" s="10" t="s">
        <v>20</v>
      </c>
      <c r="D10" s="10">
        <v>1</v>
      </c>
      <c r="E10" s="430"/>
      <c r="F10" s="430"/>
      <c r="K10" s="430"/>
      <c r="L10" s="430"/>
      <c r="M10" s="430"/>
      <c r="N10" s="430"/>
      <c r="O10" s="430"/>
      <c r="P10" s="430"/>
    </row>
    <row r="11" spans="1:16" ht="15" customHeight="1">
      <c r="A11" s="57">
        <f t="shared" si="0"/>
        <v>4</v>
      </c>
      <c r="B11" s="12" t="s">
        <v>8</v>
      </c>
      <c r="C11" s="10" t="s">
        <v>21</v>
      </c>
      <c r="D11" s="10">
        <v>12</v>
      </c>
      <c r="E11" s="20">
        <v>241.0729531128008</v>
      </c>
      <c r="F11" s="20">
        <v>2892.8754373536094</v>
      </c>
      <c r="K11" s="20">
        <f aca="true" t="shared" si="1" ref="K11:K24">E11*1.062171</f>
        <v>256.06069968077674</v>
      </c>
      <c r="L11" s="20">
        <f aca="true" t="shared" si="2" ref="L11:L24">K11*D11</f>
        <v>3072.728396169321</v>
      </c>
      <c r="M11" s="46">
        <v>265</v>
      </c>
      <c r="N11" s="20">
        <f aca="true" t="shared" si="3" ref="N11:N24">D11*M11</f>
        <v>3180</v>
      </c>
      <c r="O11" s="46">
        <f>265*1.062171</f>
        <v>281.47531499999997</v>
      </c>
      <c r="P11" s="46">
        <f aca="true" t="shared" si="4" ref="P11:P24">D11*O11</f>
        <v>3377.70378</v>
      </c>
    </row>
    <row r="12" spans="1:16" ht="15.75" customHeight="1">
      <c r="A12" s="57">
        <f t="shared" si="0"/>
        <v>5</v>
      </c>
      <c r="B12" s="12" t="s">
        <v>9</v>
      </c>
      <c r="C12" s="10" t="s">
        <v>21</v>
      </c>
      <c r="D12" s="10">
        <v>4</v>
      </c>
      <c r="E12" s="20">
        <v>200.89412759400068</v>
      </c>
      <c r="F12" s="20">
        <v>803.5765103760027</v>
      </c>
      <c r="K12" s="20">
        <f t="shared" si="1"/>
        <v>213.38391640064728</v>
      </c>
      <c r="L12" s="20">
        <f t="shared" si="2"/>
        <v>853.5356656025891</v>
      </c>
      <c r="M12" s="46">
        <v>200.89</v>
      </c>
      <c r="N12" s="20">
        <f t="shared" si="3"/>
        <v>803.56</v>
      </c>
      <c r="O12" s="46">
        <f>200.89*1.062171</f>
        <v>213.37953219</v>
      </c>
      <c r="P12" s="46">
        <f t="shared" si="4"/>
        <v>853.51812876</v>
      </c>
    </row>
    <row r="13" spans="1:16" ht="18.75" customHeight="1">
      <c r="A13" s="57">
        <f t="shared" si="0"/>
        <v>6</v>
      </c>
      <c r="B13" s="12" t="s">
        <v>106</v>
      </c>
      <c r="C13" s="10" t="s">
        <v>21</v>
      </c>
      <c r="D13" s="10">
        <v>12</v>
      </c>
      <c r="E13" s="20">
        <v>301.341191391001</v>
      </c>
      <c r="F13" s="20">
        <v>3616.094296692012</v>
      </c>
      <c r="K13" s="20">
        <f t="shared" si="1"/>
        <v>320.07587460097096</v>
      </c>
      <c r="L13" s="20">
        <f t="shared" si="2"/>
        <v>3840.9104952116513</v>
      </c>
      <c r="M13" s="46">
        <v>361</v>
      </c>
      <c r="N13" s="20">
        <f t="shared" si="3"/>
        <v>4332</v>
      </c>
      <c r="O13" s="46">
        <f>361*1.062171</f>
        <v>383.443731</v>
      </c>
      <c r="P13" s="46">
        <f t="shared" si="4"/>
        <v>4601.324772</v>
      </c>
    </row>
    <row r="14" spans="1:16" ht="17.25" customHeight="1">
      <c r="A14" s="57">
        <f t="shared" si="0"/>
        <v>7</v>
      </c>
      <c r="B14" s="12" t="s">
        <v>30</v>
      </c>
      <c r="C14" s="10" t="s">
        <v>21</v>
      </c>
      <c r="D14" s="10">
        <v>12</v>
      </c>
      <c r="E14" s="20">
        <v>40.17882551880014</v>
      </c>
      <c r="F14" s="20">
        <v>482.14590622560166</v>
      </c>
      <c r="K14" s="20">
        <f t="shared" si="1"/>
        <v>42.67678328012946</v>
      </c>
      <c r="L14" s="20">
        <f t="shared" si="2"/>
        <v>512.1213993615536</v>
      </c>
      <c r="M14" s="46">
        <v>40.18</v>
      </c>
      <c r="N14" s="20">
        <f t="shared" si="3"/>
        <v>482.15999999999997</v>
      </c>
      <c r="O14" s="184">
        <f>40.18*1.062171</f>
        <v>42.67803078</v>
      </c>
      <c r="P14" s="46">
        <f t="shared" si="4"/>
        <v>512.13636936</v>
      </c>
    </row>
    <row r="15" spans="1:16" ht="17.25" customHeight="1">
      <c r="A15" s="57">
        <f t="shared" si="0"/>
        <v>8</v>
      </c>
      <c r="B15" s="12" t="s">
        <v>83</v>
      </c>
      <c r="C15" s="10" t="s">
        <v>21</v>
      </c>
      <c r="D15" s="10">
        <v>12</v>
      </c>
      <c r="E15" s="20">
        <v>60.2682382782002</v>
      </c>
      <c r="F15" s="20">
        <v>723.2188593384024</v>
      </c>
      <c r="K15" s="20">
        <f t="shared" si="1"/>
        <v>64.01517492019418</v>
      </c>
      <c r="L15" s="20">
        <f t="shared" si="2"/>
        <v>768.1820990423303</v>
      </c>
      <c r="M15" s="20">
        <v>60.27</v>
      </c>
      <c r="N15" s="20">
        <f t="shared" si="3"/>
        <v>723.24</v>
      </c>
      <c r="O15" s="46">
        <f>60.27*1.062171</f>
        <v>64.01704617</v>
      </c>
      <c r="P15" s="46">
        <f t="shared" si="4"/>
        <v>768.20455404</v>
      </c>
    </row>
    <row r="16" spans="1:16" ht="16.5" customHeight="1">
      <c r="A16" s="57">
        <f t="shared" si="0"/>
        <v>9</v>
      </c>
      <c r="B16" s="12" t="s">
        <v>232</v>
      </c>
      <c r="C16" s="10" t="s">
        <v>21</v>
      </c>
      <c r="D16" s="10">
        <v>12</v>
      </c>
      <c r="E16" s="20">
        <v>803.5765103760027</v>
      </c>
      <c r="F16" s="20">
        <v>9642.918124512033</v>
      </c>
      <c r="K16" s="20">
        <f t="shared" si="1"/>
        <v>853.5356656025891</v>
      </c>
      <c r="L16" s="20">
        <f t="shared" si="2"/>
        <v>10242.427987231069</v>
      </c>
      <c r="M16" s="20">
        <v>984</v>
      </c>
      <c r="N16" s="20">
        <f t="shared" si="3"/>
        <v>11808</v>
      </c>
      <c r="O16" s="46">
        <f>984*1.062171</f>
        <v>1045.176264</v>
      </c>
      <c r="P16" s="46">
        <f t="shared" si="4"/>
        <v>12542.115168</v>
      </c>
    </row>
    <row r="17" spans="1:16" ht="15" customHeight="1">
      <c r="A17" s="57">
        <f t="shared" si="0"/>
        <v>10</v>
      </c>
      <c r="B17" s="12" t="s">
        <v>26</v>
      </c>
      <c r="C17" s="10" t="s">
        <v>29</v>
      </c>
      <c r="D17" s="10">
        <v>270</v>
      </c>
      <c r="E17" s="20">
        <v>16.071530207520055</v>
      </c>
      <c r="F17" s="20">
        <v>4339.313156030415</v>
      </c>
      <c r="K17" s="20">
        <f t="shared" si="1"/>
        <v>17.070713312051783</v>
      </c>
      <c r="L17" s="20">
        <f t="shared" si="2"/>
        <v>4609.092594253982</v>
      </c>
      <c r="M17" s="20">
        <v>16.07</v>
      </c>
      <c r="N17" s="20">
        <f t="shared" si="3"/>
        <v>4338.9</v>
      </c>
      <c r="O17" s="46">
        <f aca="true" t="shared" si="5" ref="O17:O24">M17*1.062171</f>
        <v>17.069087969999998</v>
      </c>
      <c r="P17" s="46">
        <f t="shared" si="4"/>
        <v>4608.653751899999</v>
      </c>
    </row>
    <row r="18" spans="1:19" ht="17.25" customHeight="1">
      <c r="A18" s="57">
        <v>11</v>
      </c>
      <c r="B18" s="12" t="s">
        <v>27</v>
      </c>
      <c r="C18" s="10" t="s">
        <v>21</v>
      </c>
      <c r="D18" s="10">
        <v>4</v>
      </c>
      <c r="E18" s="20">
        <v>140.6258893158005</v>
      </c>
      <c r="F18" s="20">
        <v>562.503557263202</v>
      </c>
      <c r="K18" s="20">
        <f t="shared" si="1"/>
        <v>149.3687414804531</v>
      </c>
      <c r="L18" s="20">
        <f t="shared" si="2"/>
        <v>597.4749659218124</v>
      </c>
      <c r="M18" s="20">
        <v>140.63</v>
      </c>
      <c r="N18" s="20">
        <f t="shared" si="3"/>
        <v>562.52</v>
      </c>
      <c r="O18" s="46">
        <f t="shared" si="5"/>
        <v>149.37310773</v>
      </c>
      <c r="P18" s="46">
        <f t="shared" si="4"/>
        <v>597.49243092</v>
      </c>
      <c r="S18" s="34"/>
    </row>
    <row r="19" spans="1:19" ht="19.5" customHeight="1">
      <c r="A19" s="57">
        <v>12</v>
      </c>
      <c r="B19" s="12" t="s">
        <v>114</v>
      </c>
      <c r="C19" s="10" t="s">
        <v>21</v>
      </c>
      <c r="D19" s="10">
        <v>36</v>
      </c>
      <c r="E19" s="20">
        <v>14.062588931580047</v>
      </c>
      <c r="F19" s="20">
        <v>506.2532015368817</v>
      </c>
      <c r="K19" s="20">
        <f t="shared" si="1"/>
        <v>14.936874148045309</v>
      </c>
      <c r="L19" s="20">
        <f t="shared" si="2"/>
        <v>537.7274693296312</v>
      </c>
      <c r="M19" s="20">
        <v>14.06</v>
      </c>
      <c r="N19" s="20">
        <f t="shared" si="3"/>
        <v>506.16</v>
      </c>
      <c r="O19" s="46">
        <f t="shared" si="5"/>
        <v>14.93412426</v>
      </c>
      <c r="P19" s="46">
        <f t="shared" si="4"/>
        <v>537.62847336</v>
      </c>
      <c r="S19" s="34"/>
    </row>
    <row r="20" spans="1:16" ht="18.75" customHeight="1">
      <c r="A20" s="57">
        <v>13</v>
      </c>
      <c r="B20" s="12" t="s">
        <v>41</v>
      </c>
      <c r="C20" s="10" t="s">
        <v>21</v>
      </c>
      <c r="D20" s="10">
        <v>12</v>
      </c>
      <c r="E20" s="20">
        <v>50.22353189850017</v>
      </c>
      <c r="F20" s="20">
        <v>602.682382782002</v>
      </c>
      <c r="K20" s="20">
        <f t="shared" si="1"/>
        <v>53.34597910016182</v>
      </c>
      <c r="L20" s="20">
        <f t="shared" si="2"/>
        <v>640.1517492019418</v>
      </c>
      <c r="M20" s="20">
        <v>50.22</v>
      </c>
      <c r="N20" s="20">
        <f t="shared" si="3"/>
        <v>602.64</v>
      </c>
      <c r="O20" s="46">
        <f t="shared" si="5"/>
        <v>53.342227619999996</v>
      </c>
      <c r="P20" s="46">
        <f t="shared" si="4"/>
        <v>640.10673144</v>
      </c>
    </row>
    <row r="21" spans="1:16" ht="21" customHeight="1">
      <c r="A21" s="57">
        <v>14</v>
      </c>
      <c r="B21" s="12" t="s">
        <v>58</v>
      </c>
      <c r="C21" s="10" t="s">
        <v>21</v>
      </c>
      <c r="D21" s="10">
        <v>12</v>
      </c>
      <c r="E21" s="20">
        <v>241.0729531128008</v>
      </c>
      <c r="F21" s="20">
        <v>2892.8754373536094</v>
      </c>
      <c r="K21" s="20">
        <f t="shared" si="1"/>
        <v>256.06069968077674</v>
      </c>
      <c r="L21" s="20">
        <f t="shared" si="2"/>
        <v>3072.728396169321</v>
      </c>
      <c r="M21" s="20">
        <v>60.27</v>
      </c>
      <c r="N21" s="20">
        <f t="shared" si="3"/>
        <v>723.24</v>
      </c>
      <c r="O21" s="46">
        <f t="shared" si="5"/>
        <v>64.01704617</v>
      </c>
      <c r="P21" s="46">
        <f t="shared" si="4"/>
        <v>768.20455404</v>
      </c>
    </row>
    <row r="22" spans="1:16" ht="17.25" customHeight="1">
      <c r="A22" s="57">
        <v>15</v>
      </c>
      <c r="B22" s="12" t="s">
        <v>113</v>
      </c>
      <c r="C22" s="10" t="s">
        <v>20</v>
      </c>
      <c r="D22" s="10">
        <v>1</v>
      </c>
      <c r="E22" s="20">
        <v>6629.506210602022</v>
      </c>
      <c r="F22" s="20">
        <v>6629.506210602022</v>
      </c>
      <c r="K22" s="20">
        <f t="shared" si="1"/>
        <v>7041.669241221361</v>
      </c>
      <c r="L22" s="20">
        <f t="shared" si="2"/>
        <v>7041.669241221361</v>
      </c>
      <c r="M22" s="20">
        <v>6629.506210602022</v>
      </c>
      <c r="N22" s="20">
        <f t="shared" si="3"/>
        <v>6629.506210602022</v>
      </c>
      <c r="O22" s="46">
        <f t="shared" si="5"/>
        <v>7041.669241221361</v>
      </c>
      <c r="P22" s="46">
        <f t="shared" si="4"/>
        <v>7041.669241221361</v>
      </c>
    </row>
    <row r="23" spans="1:16" ht="18" customHeight="1">
      <c r="A23" s="57">
        <v>16</v>
      </c>
      <c r="B23" s="12" t="s">
        <v>18</v>
      </c>
      <c r="C23" s="10" t="s">
        <v>23</v>
      </c>
      <c r="D23" s="10">
        <v>1</v>
      </c>
      <c r="E23" s="20">
        <v>1004.4706379700034</v>
      </c>
      <c r="F23" s="20">
        <v>1004.4706379700034</v>
      </c>
      <c r="K23" s="20">
        <f t="shared" si="1"/>
        <v>1066.9195820032364</v>
      </c>
      <c r="L23" s="20">
        <f t="shared" si="2"/>
        <v>1066.9195820032364</v>
      </c>
      <c r="M23" s="20">
        <v>1004.47</v>
      </c>
      <c r="N23" s="20">
        <f t="shared" si="3"/>
        <v>1004.47</v>
      </c>
      <c r="O23" s="46">
        <f t="shared" si="5"/>
        <v>1066.91890437</v>
      </c>
      <c r="P23" s="46">
        <f t="shared" si="4"/>
        <v>1066.91890437</v>
      </c>
    </row>
    <row r="24" spans="1:16" ht="17.25" customHeight="1">
      <c r="A24" s="57">
        <v>17</v>
      </c>
      <c r="B24" s="12" t="s">
        <v>210</v>
      </c>
      <c r="C24" s="10" t="s">
        <v>21</v>
      </c>
      <c r="D24" s="10">
        <v>3</v>
      </c>
      <c r="E24" s="20">
        <v>44.19670807068015</v>
      </c>
      <c r="F24" s="20">
        <v>132.59012421204045</v>
      </c>
      <c r="K24" s="20">
        <f t="shared" si="1"/>
        <v>46.944461608142404</v>
      </c>
      <c r="L24" s="20">
        <f t="shared" si="2"/>
        <v>140.8333848244272</v>
      </c>
      <c r="M24" s="20">
        <v>60.27</v>
      </c>
      <c r="N24" s="20">
        <f t="shared" si="3"/>
        <v>180.81</v>
      </c>
      <c r="O24" s="46">
        <f t="shared" si="5"/>
        <v>64.01704617</v>
      </c>
      <c r="P24" s="46">
        <f t="shared" si="4"/>
        <v>192.05113851</v>
      </c>
    </row>
    <row r="25" spans="1:16" s="24" customFormat="1" ht="15" customHeight="1">
      <c r="A25" s="2"/>
      <c r="B25" s="18" t="s">
        <v>98</v>
      </c>
      <c r="D25" s="2"/>
      <c r="E25" s="26"/>
      <c r="F25" s="26">
        <f>SUM(F8:F24)</f>
        <v>37844.435756157836</v>
      </c>
      <c r="K25" s="26"/>
      <c r="L25" s="26">
        <f>SUM(L8:L24)</f>
        <v>40197.262171553935</v>
      </c>
      <c r="M25" s="26"/>
      <c r="N25" s="26">
        <f>SUM(N8:N24)</f>
        <v>38890.61812451203</v>
      </c>
      <c r="O25" s="26"/>
      <c r="P25" s="26">
        <f>SUM(P8:P24)</f>
        <v>41308.48674393108</v>
      </c>
    </row>
    <row r="26" spans="1:16" ht="12.75">
      <c r="A26" s="4"/>
      <c r="B26" s="4"/>
      <c r="C26" s="4"/>
      <c r="D26" s="4"/>
      <c r="E26" s="4"/>
      <c r="F26" s="4"/>
      <c r="K26" s="4"/>
      <c r="L26" s="4"/>
      <c r="M26" s="45"/>
      <c r="N26" s="45"/>
      <c r="O26" s="45"/>
      <c r="P26" s="45"/>
    </row>
    <row r="27" spans="1:16" ht="18" customHeight="1">
      <c r="A27" s="4"/>
      <c r="B27" s="42" t="s">
        <v>115</v>
      </c>
      <c r="C27" s="51" t="s">
        <v>20</v>
      </c>
      <c r="D27" s="51">
        <v>1</v>
      </c>
      <c r="E27" s="20">
        <v>7232.188593384025</v>
      </c>
      <c r="F27" s="54">
        <v>38447.11813893985</v>
      </c>
      <c r="K27" s="20">
        <f>E27*1.062171</f>
        <v>7681.820990423303</v>
      </c>
      <c r="L27" s="54">
        <f>F27*1.062171</f>
        <v>40837.41392075588</v>
      </c>
      <c r="M27" s="20">
        <v>7232.188593384025</v>
      </c>
      <c r="N27" s="54">
        <f>N25-M22+M27</f>
        <v>39493.300507294036</v>
      </c>
      <c r="O27" s="46">
        <f>M27*1.062171</f>
        <v>7681.820990423303</v>
      </c>
      <c r="P27" s="54">
        <f>P25-O22+O27</f>
        <v>41948.63849313302</v>
      </c>
    </row>
    <row r="28" spans="1:16" ht="18" customHeight="1">
      <c r="A28" s="4"/>
      <c r="B28" s="42" t="s">
        <v>116</v>
      </c>
      <c r="C28" s="51" t="s">
        <v>20</v>
      </c>
      <c r="D28" s="221">
        <v>1</v>
      </c>
      <c r="E28" s="213">
        <v>7834.870976166027</v>
      </c>
      <c r="F28" s="155">
        <v>39049.800521721794</v>
      </c>
      <c r="K28" s="213">
        <f>E28*1.062171</f>
        <v>8321.972739625244</v>
      </c>
      <c r="L28" s="155">
        <f>F28*1.062171</f>
        <v>41477.56566995776</v>
      </c>
      <c r="M28" s="213">
        <v>7834.870976166027</v>
      </c>
      <c r="N28" s="155">
        <f>N25-M22+M28</f>
        <v>40095.98289007603</v>
      </c>
      <c r="O28" s="222">
        <f>M28*1.062171</f>
        <v>8321.972739625244</v>
      </c>
      <c r="P28" s="155">
        <f>P25-O22+O28</f>
        <v>42588.79024233496</v>
      </c>
    </row>
    <row r="29" spans="1:16" ht="18" customHeight="1">
      <c r="A29" s="4"/>
      <c r="B29" s="42" t="s">
        <v>469</v>
      </c>
      <c r="C29" s="51" t="s">
        <v>20</v>
      </c>
      <c r="D29" s="51">
        <v>1</v>
      </c>
      <c r="E29" s="20">
        <v>9040.24</v>
      </c>
      <c r="F29" s="54">
        <f>F25-E22+E29</f>
        <v>40255.169545555815</v>
      </c>
      <c r="G29" s="4"/>
      <c r="H29" s="4"/>
      <c r="I29" s="4"/>
      <c r="J29" s="4"/>
      <c r="K29" s="20">
        <f>E29*1.062171</f>
        <v>9602.28076104</v>
      </c>
      <c r="L29" s="54">
        <f>L25-K22+K29</f>
        <v>42757.87369137257</v>
      </c>
      <c r="M29" s="20">
        <v>9040.24</v>
      </c>
      <c r="N29" s="54">
        <f>N25-M22+M29</f>
        <v>41301.35191391001</v>
      </c>
      <c r="O29" s="46">
        <f>M29*1.062171</f>
        <v>9602.28076104</v>
      </c>
      <c r="P29" s="54">
        <f>P25-O22+O29</f>
        <v>43869.098263749715</v>
      </c>
    </row>
    <row r="30" spans="1:6" ht="12" customHeight="1">
      <c r="A30" s="9"/>
      <c r="B30" s="48"/>
      <c r="C30" s="52"/>
      <c r="D30" s="52"/>
      <c r="E30" s="30"/>
      <c r="F30" s="53"/>
    </row>
    <row r="31" spans="2:10" ht="12.75" customHeight="1">
      <c r="B31" s="8"/>
      <c r="C31" s="8"/>
      <c r="D31" s="8"/>
      <c r="E31" s="8"/>
      <c r="F31" s="8"/>
      <c r="G31" s="8"/>
      <c r="H31" s="8"/>
      <c r="I31" s="8"/>
      <c r="J31" s="8"/>
    </row>
    <row r="32" spans="1:14" ht="42" customHeight="1">
      <c r="A32" s="8"/>
      <c r="B32" s="309" t="s">
        <v>470</v>
      </c>
      <c r="C32" s="309"/>
      <c r="D32" s="309"/>
      <c r="E32" s="309"/>
      <c r="F32" s="309"/>
      <c r="G32" s="309"/>
      <c r="H32" s="309"/>
      <c r="I32" s="309"/>
      <c r="J32" s="309"/>
      <c r="K32" s="309"/>
      <c r="L32" s="309"/>
      <c r="M32" s="34"/>
      <c r="N32" s="34"/>
    </row>
    <row r="33" spans="6:12" ht="12.75">
      <c r="F33" s="34"/>
      <c r="L33" s="34"/>
    </row>
    <row r="34" ht="12.75">
      <c r="K34" s="34"/>
    </row>
    <row r="35" ht="12.75">
      <c r="K35" s="34"/>
    </row>
  </sheetData>
  <sheetProtection/>
  <mergeCells count="24">
    <mergeCell ref="O8:O10"/>
    <mergeCell ref="P8:P10"/>
    <mergeCell ref="M8:M10"/>
    <mergeCell ref="N8:N10"/>
    <mergeCell ref="E2:F2"/>
    <mergeCell ref="K6:L6"/>
    <mergeCell ref="A3:F3"/>
    <mergeCell ref="A4:M4"/>
    <mergeCell ref="B5:B7"/>
    <mergeCell ref="A5:A7"/>
    <mergeCell ref="D5:D7"/>
    <mergeCell ref="C5:C7"/>
    <mergeCell ref="M6:N6"/>
    <mergeCell ref="E6:F6"/>
    <mergeCell ref="O6:P6"/>
    <mergeCell ref="B32:L32"/>
    <mergeCell ref="E5:F5"/>
    <mergeCell ref="K5:L5"/>
    <mergeCell ref="M5:N5"/>
    <mergeCell ref="O5:P5"/>
    <mergeCell ref="K8:K10"/>
    <mergeCell ref="L8:L10"/>
    <mergeCell ref="E8:E10"/>
    <mergeCell ref="F8:F10"/>
  </mergeCells>
  <printOptions/>
  <pageMargins left="0.82" right="0.15" top="0.4" bottom="0.23" header="0.16" footer="0.16"/>
  <pageSetup horizontalDpi="600" verticalDpi="600" orientation="landscape" paperSize="9" r:id="rId2"/>
  <ignoredErrors>
    <ignoredError sqref="O27:O29" formula="1"/>
  </ignoredErrors>
  <drawing r:id="rId1"/>
</worksheet>
</file>

<file path=xl/worksheets/sheet23.xml><?xml version="1.0" encoding="utf-8"?>
<worksheet xmlns="http://schemas.openxmlformats.org/spreadsheetml/2006/main" xmlns:r="http://schemas.openxmlformats.org/officeDocument/2006/relationships">
  <sheetPr>
    <tabColor indexed="33"/>
  </sheetPr>
  <dimension ref="A2:P26"/>
  <sheetViews>
    <sheetView workbookViewId="0" topLeftCell="A1">
      <pane xSplit="2" ySplit="10" topLeftCell="C17" activePane="bottomRight" state="frozen"/>
      <selection pane="topLeft" activeCell="A1" sqref="A1"/>
      <selection pane="topRight" activeCell="C1" sqref="C1"/>
      <selection pane="bottomLeft" activeCell="A9" sqref="A9"/>
      <selection pane="bottomRight" activeCell="D27" sqref="D27"/>
    </sheetView>
  </sheetViews>
  <sheetFormatPr defaultColWidth="9.140625" defaultRowHeight="12.75"/>
  <cols>
    <col min="1" max="1" width="3.8515625" style="0" customWidth="1"/>
    <col min="2" max="2" width="31.140625" style="0" customWidth="1"/>
    <col min="3" max="3" width="5.57421875" style="0" customWidth="1"/>
    <col min="4" max="4" width="5.140625" style="0" customWidth="1"/>
    <col min="5" max="5" width="7.7109375" style="0" hidden="1" customWidth="1"/>
    <col min="6" max="6" width="9.00390625" style="0" hidden="1" customWidth="1"/>
    <col min="7" max="10" width="9.140625" style="0" hidden="1" customWidth="1"/>
    <col min="11" max="12" width="10.00390625" style="0" customWidth="1"/>
    <col min="13" max="14" width="10.00390625" style="0" hidden="1" customWidth="1"/>
    <col min="15" max="16" width="10.00390625" style="0" customWidth="1"/>
  </cols>
  <sheetData>
    <row r="2" spans="5:6" ht="12.75">
      <c r="E2" s="190"/>
      <c r="F2" s="190"/>
    </row>
    <row r="3" spans="1:12" ht="16.5" customHeight="1">
      <c r="A3" s="433" t="s">
        <v>220</v>
      </c>
      <c r="B3" s="408"/>
      <c r="C3" s="408"/>
      <c r="D3" s="408"/>
      <c r="E3" s="408"/>
      <c r="F3" s="408"/>
      <c r="G3" s="408"/>
      <c r="H3" s="408"/>
      <c r="I3" s="408"/>
      <c r="J3" s="408"/>
      <c r="K3" s="408"/>
      <c r="L3" s="408"/>
    </row>
    <row r="4" spans="1:12" ht="16.5" customHeight="1">
      <c r="A4" s="214"/>
      <c r="B4" s="214"/>
      <c r="C4" s="214"/>
      <c r="D4" s="214"/>
      <c r="E4" s="214"/>
      <c r="F4" s="214"/>
      <c r="G4" s="214"/>
      <c r="H4" s="214"/>
      <c r="I4" s="214"/>
      <c r="J4" s="214"/>
      <c r="K4" s="214"/>
      <c r="L4" s="214"/>
    </row>
    <row r="5" spans="2:14" ht="27.75" customHeight="1">
      <c r="B5" s="327" t="s">
        <v>474</v>
      </c>
      <c r="C5" s="327"/>
      <c r="D5" s="327"/>
      <c r="E5" s="327"/>
      <c r="F5" s="327"/>
      <c r="G5" s="327"/>
      <c r="H5" s="327"/>
      <c r="I5" s="327"/>
      <c r="J5" s="327"/>
      <c r="K5" s="327"/>
      <c r="L5" s="327"/>
      <c r="M5" s="327"/>
      <c r="N5" s="327"/>
    </row>
    <row r="6" spans="2:14" ht="15.75" customHeight="1">
      <c r="B6" s="285"/>
      <c r="C6" s="285"/>
      <c r="D6" s="285"/>
      <c r="E6" s="285"/>
      <c r="F6" s="285"/>
      <c r="G6" s="285"/>
      <c r="H6" s="285"/>
      <c r="I6" s="285"/>
      <c r="J6" s="285"/>
      <c r="K6" s="285"/>
      <c r="L6" s="285"/>
      <c r="M6" s="285"/>
      <c r="N6" s="285"/>
    </row>
    <row r="7" spans="1:16" ht="16.5" customHeight="1">
      <c r="A7" s="176"/>
      <c r="B7" s="215"/>
      <c r="C7" s="215"/>
      <c r="D7" s="215"/>
      <c r="E7" s="215"/>
      <c r="F7" s="215"/>
      <c r="G7" s="215"/>
      <c r="H7" s="215"/>
      <c r="I7" s="215"/>
      <c r="J7" s="215"/>
      <c r="K7" s="215"/>
      <c r="L7" s="215"/>
      <c r="M7" s="432" t="s">
        <v>475</v>
      </c>
      <c r="N7" s="432"/>
      <c r="O7" s="432" t="s">
        <v>475</v>
      </c>
      <c r="P7" s="432"/>
    </row>
    <row r="8" spans="1:16" ht="25.5" customHeight="1">
      <c r="A8" s="320" t="s">
        <v>82</v>
      </c>
      <c r="B8" s="320" t="s">
        <v>1</v>
      </c>
      <c r="C8" s="320" t="s">
        <v>2</v>
      </c>
      <c r="D8" s="320" t="s">
        <v>76</v>
      </c>
      <c r="E8" s="386" t="s">
        <v>467</v>
      </c>
      <c r="F8" s="387"/>
      <c r="G8" s="284"/>
      <c r="H8" s="284"/>
      <c r="I8" s="284"/>
      <c r="J8" s="284"/>
      <c r="K8" s="386" t="s">
        <v>467</v>
      </c>
      <c r="L8" s="387"/>
      <c r="M8" s="434" t="s">
        <v>468</v>
      </c>
      <c r="N8" s="434"/>
      <c r="O8" s="434" t="s">
        <v>468</v>
      </c>
      <c r="P8" s="434"/>
    </row>
    <row r="9" spans="1:16" ht="15.75" customHeight="1">
      <c r="A9" s="320"/>
      <c r="B9" s="320"/>
      <c r="C9" s="320"/>
      <c r="D9" s="320"/>
      <c r="E9" s="386" t="s">
        <v>415</v>
      </c>
      <c r="F9" s="388"/>
      <c r="K9" s="386" t="s">
        <v>434</v>
      </c>
      <c r="L9" s="388"/>
      <c r="M9" s="320" t="s">
        <v>419</v>
      </c>
      <c r="N9" s="320"/>
      <c r="O9" s="320" t="s">
        <v>436</v>
      </c>
      <c r="P9" s="320"/>
    </row>
    <row r="10" spans="1:16" ht="14.25" customHeight="1">
      <c r="A10" s="320"/>
      <c r="B10" s="320"/>
      <c r="C10" s="320"/>
      <c r="D10" s="320"/>
      <c r="E10" s="1" t="s">
        <v>80</v>
      </c>
      <c r="F10" s="1" t="s">
        <v>84</v>
      </c>
      <c r="K10" s="1" t="s">
        <v>80</v>
      </c>
      <c r="L10" s="1" t="s">
        <v>84</v>
      </c>
      <c r="M10" s="1" t="s">
        <v>80</v>
      </c>
      <c r="N10" s="1" t="s">
        <v>84</v>
      </c>
      <c r="O10" s="1" t="s">
        <v>80</v>
      </c>
      <c r="P10" s="1" t="s">
        <v>84</v>
      </c>
    </row>
    <row r="11" spans="1:16" ht="21.75" customHeight="1">
      <c r="A11" s="57">
        <v>1</v>
      </c>
      <c r="B11" s="12" t="s">
        <v>8</v>
      </c>
      <c r="C11" s="10" t="s">
        <v>21</v>
      </c>
      <c r="D11" s="10">
        <v>2</v>
      </c>
      <c r="E11" s="20">
        <v>241.0729531128008</v>
      </c>
      <c r="F11" s="20">
        <v>482.1459062256016</v>
      </c>
      <c r="K11" s="20">
        <f aca="true" t="shared" si="0" ref="K11:K20">E11*1.062171</f>
        <v>256.06069968077674</v>
      </c>
      <c r="L11" s="20">
        <f aca="true" t="shared" si="1" ref="L11:L20">K11*D11</f>
        <v>512.1213993615535</v>
      </c>
      <c r="M11" s="20">
        <v>265</v>
      </c>
      <c r="N11" s="20">
        <f aca="true" t="shared" si="2" ref="N11:N20">D11*M11</f>
        <v>530</v>
      </c>
      <c r="O11" s="20">
        <f aca="true" t="shared" si="3" ref="O11:O20">M11*1.062171</f>
        <v>281.47531499999997</v>
      </c>
      <c r="P11" s="20">
        <f aca="true" t="shared" si="4" ref="P11:P20">D11*O11</f>
        <v>562.9506299999999</v>
      </c>
    </row>
    <row r="12" spans="1:16" ht="23.25" customHeight="1">
      <c r="A12" s="57">
        <f aca="true" t="shared" si="5" ref="A12:A20">A11+1</f>
        <v>2</v>
      </c>
      <c r="B12" s="12" t="s">
        <v>9</v>
      </c>
      <c r="C12" s="10" t="s">
        <v>21</v>
      </c>
      <c r="D12" s="10">
        <v>6</v>
      </c>
      <c r="E12" s="20">
        <v>200.89412759400068</v>
      </c>
      <c r="F12" s="20">
        <v>1205.364765564004</v>
      </c>
      <c r="K12" s="20">
        <f t="shared" si="0"/>
        <v>213.38391640064728</v>
      </c>
      <c r="L12" s="20">
        <f t="shared" si="1"/>
        <v>1280.3034984038836</v>
      </c>
      <c r="M12" s="20">
        <v>200.89</v>
      </c>
      <c r="N12" s="20">
        <f t="shared" si="2"/>
        <v>1205.34</v>
      </c>
      <c r="O12" s="20">
        <f t="shared" si="3"/>
        <v>213.37953219</v>
      </c>
      <c r="P12" s="20">
        <f t="shared" si="4"/>
        <v>1280.27719314</v>
      </c>
    </row>
    <row r="13" spans="1:16" ht="22.5" customHeight="1">
      <c r="A13" s="57">
        <f t="shared" si="5"/>
        <v>3</v>
      </c>
      <c r="B13" s="12" t="s">
        <v>24</v>
      </c>
      <c r="C13" s="10" t="s">
        <v>28</v>
      </c>
      <c r="D13" s="10">
        <v>1</v>
      </c>
      <c r="E13" s="20">
        <v>140.6258893158005</v>
      </c>
      <c r="F13" s="20">
        <v>140.6258893158005</v>
      </c>
      <c r="K13" s="20">
        <f t="shared" si="0"/>
        <v>149.3687414804531</v>
      </c>
      <c r="L13" s="20">
        <f t="shared" si="1"/>
        <v>149.3687414804531</v>
      </c>
      <c r="M13" s="20">
        <v>140.63</v>
      </c>
      <c r="N13" s="20">
        <f t="shared" si="2"/>
        <v>140.63</v>
      </c>
      <c r="O13" s="20">
        <f t="shared" si="3"/>
        <v>149.37310773</v>
      </c>
      <c r="P13" s="20">
        <f t="shared" si="4"/>
        <v>149.37310773</v>
      </c>
    </row>
    <row r="14" spans="1:16" ht="33" customHeight="1">
      <c r="A14" s="57">
        <f t="shared" si="5"/>
        <v>4</v>
      </c>
      <c r="B14" s="12" t="s">
        <v>106</v>
      </c>
      <c r="C14" s="10" t="s">
        <v>21</v>
      </c>
      <c r="D14" s="10">
        <v>2</v>
      </c>
      <c r="E14" s="20">
        <v>301.341191391001</v>
      </c>
      <c r="F14" s="20">
        <v>602.682382782002</v>
      </c>
      <c r="K14" s="20">
        <f t="shared" si="0"/>
        <v>320.07587460097096</v>
      </c>
      <c r="L14" s="20">
        <f t="shared" si="1"/>
        <v>640.1517492019419</v>
      </c>
      <c r="M14" s="20">
        <v>361</v>
      </c>
      <c r="N14" s="20">
        <f t="shared" si="2"/>
        <v>722</v>
      </c>
      <c r="O14" s="20">
        <f t="shared" si="3"/>
        <v>383.443731</v>
      </c>
      <c r="P14" s="20">
        <f t="shared" si="4"/>
        <v>766.887462</v>
      </c>
    </row>
    <row r="15" spans="1:16" ht="30" customHeight="1">
      <c r="A15" s="57">
        <f t="shared" si="5"/>
        <v>5</v>
      </c>
      <c r="B15" s="12" t="s">
        <v>117</v>
      </c>
      <c r="C15" s="10" t="s">
        <v>21</v>
      </c>
      <c r="D15" s="10">
        <v>1</v>
      </c>
      <c r="E15" s="20">
        <v>301.341191391001</v>
      </c>
      <c r="F15" s="20">
        <v>301.341191391001</v>
      </c>
      <c r="K15" s="20">
        <f t="shared" si="0"/>
        <v>320.07587460097096</v>
      </c>
      <c r="L15" s="20">
        <f t="shared" si="1"/>
        <v>320.07587460097096</v>
      </c>
      <c r="M15" s="20">
        <v>301.34</v>
      </c>
      <c r="N15" s="20">
        <f t="shared" si="2"/>
        <v>301.34</v>
      </c>
      <c r="O15" s="20">
        <f t="shared" si="3"/>
        <v>320.07460913999995</v>
      </c>
      <c r="P15" s="20">
        <f t="shared" si="4"/>
        <v>320.07460913999995</v>
      </c>
    </row>
    <row r="16" spans="1:16" ht="30" customHeight="1">
      <c r="A16" s="57">
        <f t="shared" si="5"/>
        <v>6</v>
      </c>
      <c r="B16" s="12" t="s">
        <v>232</v>
      </c>
      <c r="C16" s="10" t="s">
        <v>21</v>
      </c>
      <c r="D16" s="10">
        <v>2</v>
      </c>
      <c r="E16" s="20">
        <v>803.5765103760027</v>
      </c>
      <c r="F16" s="20">
        <v>1607.1530207520054</v>
      </c>
      <c r="K16" s="20">
        <f t="shared" si="0"/>
        <v>853.5356656025891</v>
      </c>
      <c r="L16" s="20">
        <f t="shared" si="1"/>
        <v>1707.0713312051782</v>
      </c>
      <c r="M16" s="20">
        <v>984</v>
      </c>
      <c r="N16" s="20">
        <f t="shared" si="2"/>
        <v>1968</v>
      </c>
      <c r="O16" s="20">
        <f t="shared" si="3"/>
        <v>1045.176264</v>
      </c>
      <c r="P16" s="20">
        <f t="shared" si="4"/>
        <v>2090.352528</v>
      </c>
    </row>
    <row r="17" spans="1:16" ht="22.5" customHeight="1">
      <c r="A17" s="57">
        <f t="shared" si="5"/>
        <v>7</v>
      </c>
      <c r="B17" s="12" t="s">
        <v>26</v>
      </c>
      <c r="C17" s="10" t="s">
        <v>29</v>
      </c>
      <c r="D17" s="10">
        <v>76</v>
      </c>
      <c r="E17" s="20">
        <v>16.071530207520055</v>
      </c>
      <c r="F17" s="20">
        <v>1221.4362957715243</v>
      </c>
      <c r="K17" s="20">
        <f t="shared" si="0"/>
        <v>17.070713312051783</v>
      </c>
      <c r="L17" s="20">
        <f t="shared" si="1"/>
        <v>1297.3742117159354</v>
      </c>
      <c r="M17" s="20">
        <v>16.07</v>
      </c>
      <c r="N17" s="20">
        <f t="shared" si="2"/>
        <v>1221.32</v>
      </c>
      <c r="O17" s="20">
        <f t="shared" si="3"/>
        <v>17.069087969999998</v>
      </c>
      <c r="P17" s="20">
        <f t="shared" si="4"/>
        <v>1297.2506857199999</v>
      </c>
    </row>
    <row r="18" spans="1:16" ht="25.5" customHeight="1">
      <c r="A18" s="57">
        <f t="shared" si="5"/>
        <v>8</v>
      </c>
      <c r="B18" s="12" t="s">
        <v>27</v>
      </c>
      <c r="C18" s="10" t="s">
        <v>21</v>
      </c>
      <c r="D18" s="10">
        <v>6</v>
      </c>
      <c r="E18" s="20">
        <v>140.6258893158005</v>
      </c>
      <c r="F18" s="20">
        <v>843.755335894803</v>
      </c>
      <c r="K18" s="20">
        <f t="shared" si="0"/>
        <v>149.3687414804531</v>
      </c>
      <c r="L18" s="20">
        <f t="shared" si="1"/>
        <v>896.2124488827187</v>
      </c>
      <c r="M18" s="20">
        <v>140.63</v>
      </c>
      <c r="N18" s="20">
        <f t="shared" si="2"/>
        <v>843.78</v>
      </c>
      <c r="O18" s="20">
        <f t="shared" si="3"/>
        <v>149.37310773</v>
      </c>
      <c r="P18" s="20">
        <f t="shared" si="4"/>
        <v>896.2386463799999</v>
      </c>
    </row>
    <row r="19" spans="1:16" ht="29.25" customHeight="1">
      <c r="A19" s="57">
        <f t="shared" si="5"/>
        <v>9</v>
      </c>
      <c r="B19" s="14" t="s">
        <v>42</v>
      </c>
      <c r="C19" s="10" t="s">
        <v>28</v>
      </c>
      <c r="D19" s="10">
        <v>2</v>
      </c>
      <c r="E19" s="20">
        <v>50.22353189850017</v>
      </c>
      <c r="F19" s="20">
        <v>100.44706379700034</v>
      </c>
      <c r="K19" s="20">
        <f t="shared" si="0"/>
        <v>53.34597910016182</v>
      </c>
      <c r="L19" s="20">
        <f t="shared" si="1"/>
        <v>106.69195820032364</v>
      </c>
      <c r="M19" s="20">
        <v>50.22</v>
      </c>
      <c r="N19" s="20">
        <f t="shared" si="2"/>
        <v>100.44</v>
      </c>
      <c r="O19" s="20">
        <f t="shared" si="3"/>
        <v>53.342227619999996</v>
      </c>
      <c r="P19" s="20">
        <f t="shared" si="4"/>
        <v>106.68445523999999</v>
      </c>
    </row>
    <row r="20" spans="1:16" ht="28.5" customHeight="1">
      <c r="A20" s="57">
        <f t="shared" si="5"/>
        <v>10</v>
      </c>
      <c r="B20" s="14" t="s">
        <v>118</v>
      </c>
      <c r="C20" s="10" t="s">
        <v>21</v>
      </c>
      <c r="D20" s="10">
        <v>2</v>
      </c>
      <c r="E20" s="20">
        <v>241.0729531128008</v>
      </c>
      <c r="F20" s="20">
        <v>482.1459062256016</v>
      </c>
      <c r="K20" s="20">
        <f t="shared" si="0"/>
        <v>256.06069968077674</v>
      </c>
      <c r="L20" s="20">
        <f t="shared" si="1"/>
        <v>512.1213993615535</v>
      </c>
      <c r="M20" s="20">
        <v>60.27</v>
      </c>
      <c r="N20" s="20">
        <f t="shared" si="2"/>
        <v>120.54</v>
      </c>
      <c r="O20" s="20">
        <f t="shared" si="3"/>
        <v>64.01704617</v>
      </c>
      <c r="P20" s="20">
        <f t="shared" si="4"/>
        <v>128.03409234</v>
      </c>
    </row>
    <row r="21" spans="1:16" ht="15" customHeight="1">
      <c r="A21" s="4"/>
      <c r="B21" s="18" t="s">
        <v>98</v>
      </c>
      <c r="D21" s="2"/>
      <c r="E21" s="4"/>
      <c r="F21" s="22">
        <f>SUM(F11:F20)</f>
        <v>6987.097757719344</v>
      </c>
      <c r="K21" s="4"/>
      <c r="L21" s="22">
        <f>SUM(L11:L20)</f>
        <v>7421.492612414513</v>
      </c>
      <c r="M21" s="22"/>
      <c r="N21" s="22">
        <f>SUM(N11:N20)</f>
        <v>7153.3899999999985</v>
      </c>
      <c r="O21" s="22"/>
      <c r="P21" s="22">
        <f>SUM(P11:P20)</f>
        <v>7598.123409689999</v>
      </c>
    </row>
    <row r="22" spans="1:16" ht="13.5" thickBot="1">
      <c r="A22" s="4"/>
      <c r="B22" s="4"/>
      <c r="C22" s="4"/>
      <c r="D22" s="4"/>
      <c r="E22" s="4"/>
      <c r="F22" s="79"/>
      <c r="K22" s="4"/>
      <c r="L22" s="4"/>
      <c r="M22" s="4"/>
      <c r="N22" s="4"/>
      <c r="O22" s="4"/>
      <c r="P22" s="4"/>
    </row>
    <row r="23" spans="2:10" ht="12.75" customHeight="1">
      <c r="B23" s="286"/>
      <c r="C23" s="286"/>
      <c r="D23" s="286"/>
      <c r="E23" s="286"/>
      <c r="F23" s="286"/>
      <c r="G23" s="286"/>
      <c r="H23" s="286"/>
      <c r="I23" s="286"/>
      <c r="J23" s="286"/>
    </row>
    <row r="24" spans="1:12" ht="42" customHeight="1">
      <c r="A24" s="8"/>
      <c r="B24" s="309" t="s">
        <v>211</v>
      </c>
      <c r="C24" s="309"/>
      <c r="D24" s="309"/>
      <c r="E24" s="309"/>
      <c r="F24" s="309"/>
      <c r="G24" s="309"/>
      <c r="H24" s="309"/>
      <c r="I24" s="309"/>
      <c r="J24" s="309"/>
      <c r="K24" s="309"/>
      <c r="L24" s="309"/>
    </row>
    <row r="26" spans="6:15" ht="12.75">
      <c r="F26" s="66"/>
      <c r="G26" s="66"/>
      <c r="H26" s="66"/>
      <c r="I26" s="66"/>
      <c r="J26" s="66"/>
      <c r="K26" s="66"/>
      <c r="L26" s="66"/>
      <c r="M26" s="66"/>
      <c r="N26" s="66"/>
      <c r="O26" s="66"/>
    </row>
  </sheetData>
  <sheetProtection/>
  <mergeCells count="17">
    <mergeCell ref="B24:L24"/>
    <mergeCell ref="A3:L3"/>
    <mergeCell ref="M8:N8"/>
    <mergeCell ref="O8:P8"/>
    <mergeCell ref="M9:N9"/>
    <mergeCell ref="O9:P9"/>
    <mergeCell ref="O7:P7"/>
    <mergeCell ref="E9:F9"/>
    <mergeCell ref="A8:A10"/>
    <mergeCell ref="K9:L9"/>
    <mergeCell ref="B5:N5"/>
    <mergeCell ref="D8:D10"/>
    <mergeCell ref="C8:C10"/>
    <mergeCell ref="B8:B10"/>
    <mergeCell ref="E8:F8"/>
    <mergeCell ref="K8:L8"/>
    <mergeCell ref="M7:N7"/>
  </mergeCells>
  <printOptions/>
  <pageMargins left="1.38" right="0.24" top="0.62" bottom="0.21" header="0.16" footer="0.16"/>
  <pageSetup horizontalDpi="600" verticalDpi="600" orientation="landscape" paperSize="9" scale="105" r:id="rId1"/>
  <headerFooter alignWithMargins="0">
    <oddFooter>&amp;L&amp;6&amp;Z&amp;F</oddFooter>
  </headerFooter>
</worksheet>
</file>

<file path=xl/worksheets/sheet24.xml><?xml version="1.0" encoding="utf-8"?>
<worksheet xmlns="http://schemas.openxmlformats.org/spreadsheetml/2006/main" xmlns:r="http://schemas.openxmlformats.org/officeDocument/2006/relationships">
  <sheetPr>
    <tabColor indexed="33"/>
  </sheetPr>
  <dimension ref="A1:K26"/>
  <sheetViews>
    <sheetView zoomScalePageLayoutView="0" workbookViewId="0" topLeftCell="A1">
      <pane xSplit="2" ySplit="5" topLeftCell="C15" activePane="bottomRight" state="frozen"/>
      <selection pane="topLeft" activeCell="A1" sqref="A1"/>
      <selection pane="topRight" activeCell="C1" sqref="C1"/>
      <selection pane="bottomLeft" activeCell="A6" sqref="A6"/>
      <selection pane="bottomRight" activeCell="K23" sqref="K23"/>
    </sheetView>
  </sheetViews>
  <sheetFormatPr defaultColWidth="9.140625" defaultRowHeight="12.75"/>
  <cols>
    <col min="1" max="1" width="4.57421875" style="0" customWidth="1"/>
    <col min="2" max="2" width="58.140625" style="0" customWidth="1"/>
    <col min="3" max="3" width="6.28125" style="0" customWidth="1"/>
    <col min="4" max="4" width="6.140625" style="0" customWidth="1"/>
    <col min="5" max="5" width="0.13671875" style="0" customWidth="1"/>
    <col min="6" max="6" width="12.28125" style="0" hidden="1" customWidth="1"/>
    <col min="7" max="7" width="9.421875" style="0" bestFit="1" customWidth="1"/>
    <col min="8" max="8" width="12.8515625" style="0" bestFit="1" customWidth="1"/>
  </cols>
  <sheetData>
    <row r="1" spans="5:6" ht="12.75">
      <c r="E1" s="315"/>
      <c r="F1" s="315"/>
    </row>
    <row r="2" spans="1:8" ht="14.25" customHeight="1">
      <c r="A2" s="390" t="s">
        <v>221</v>
      </c>
      <c r="B2" s="390"/>
      <c r="C2" s="390"/>
      <c r="D2" s="390"/>
      <c r="E2" s="390"/>
      <c r="F2" s="390"/>
      <c r="G2" s="390"/>
      <c r="H2" s="390"/>
    </row>
    <row r="3" spans="1:8" ht="15" customHeight="1">
      <c r="A3" s="378" t="s">
        <v>273</v>
      </c>
      <c r="B3" s="378"/>
      <c r="C3" s="378"/>
      <c r="D3" s="378"/>
      <c r="E3" s="378"/>
      <c r="F3" s="378"/>
      <c r="G3" s="378"/>
      <c r="H3" s="378"/>
    </row>
    <row r="4" spans="1:8" ht="12.75" customHeight="1">
      <c r="A4" s="328" t="s">
        <v>82</v>
      </c>
      <c r="B4" s="328" t="s">
        <v>1</v>
      </c>
      <c r="C4" s="328" t="s">
        <v>2</v>
      </c>
      <c r="D4" s="328" t="s">
        <v>76</v>
      </c>
      <c r="E4" s="411" t="s">
        <v>415</v>
      </c>
      <c r="F4" s="412"/>
      <c r="G4" s="411" t="s">
        <v>434</v>
      </c>
      <c r="H4" s="412"/>
    </row>
    <row r="5" spans="1:8" ht="15" customHeight="1">
      <c r="A5" s="314"/>
      <c r="B5" s="314"/>
      <c r="C5" s="314"/>
      <c r="D5" s="314"/>
      <c r="E5" s="1" t="s">
        <v>80</v>
      </c>
      <c r="F5" s="1" t="s">
        <v>84</v>
      </c>
      <c r="G5" s="1" t="s">
        <v>80</v>
      </c>
      <c r="H5" s="1" t="s">
        <v>84</v>
      </c>
    </row>
    <row r="6" spans="1:8" ht="18" customHeight="1">
      <c r="A6" s="11">
        <v>1</v>
      </c>
      <c r="B6" s="12" t="s">
        <v>5</v>
      </c>
      <c r="C6" s="10" t="s">
        <v>20</v>
      </c>
      <c r="D6" s="10">
        <v>1</v>
      </c>
      <c r="E6" s="428">
        <v>3013.4119139100103</v>
      </c>
      <c r="F6" s="428">
        <f>D7*E6</f>
        <v>3013.4119139100103</v>
      </c>
      <c r="G6" s="428">
        <v>3200.7587460097093</v>
      </c>
      <c r="H6" s="428">
        <v>3200.7587460097093</v>
      </c>
    </row>
    <row r="7" spans="1:8" ht="18" customHeight="1">
      <c r="A7" s="11">
        <f>A6+1</f>
        <v>2</v>
      </c>
      <c r="B7" s="12" t="s">
        <v>6</v>
      </c>
      <c r="C7" s="10" t="s">
        <v>20</v>
      </c>
      <c r="D7" s="10">
        <v>1</v>
      </c>
      <c r="E7" s="429"/>
      <c r="F7" s="429"/>
      <c r="G7" s="429"/>
      <c r="H7" s="429"/>
    </row>
    <row r="8" spans="1:8" ht="18" customHeight="1">
      <c r="A8" s="11">
        <f aca="true" t="shared" si="0" ref="A8:A22">A7+1</f>
        <v>3</v>
      </c>
      <c r="B8" s="12" t="s">
        <v>206</v>
      </c>
      <c r="C8" s="10" t="s">
        <v>20</v>
      </c>
      <c r="D8" s="10">
        <v>1</v>
      </c>
      <c r="E8" s="430"/>
      <c r="F8" s="430"/>
      <c r="G8" s="430"/>
      <c r="H8" s="430"/>
    </row>
    <row r="9" spans="1:8" ht="18" customHeight="1">
      <c r="A9" s="11">
        <f t="shared" si="0"/>
        <v>4</v>
      </c>
      <c r="B9" s="12" t="s">
        <v>8</v>
      </c>
      <c r="C9" s="10" t="s">
        <v>21</v>
      </c>
      <c r="D9" s="10">
        <v>12</v>
      </c>
      <c r="E9" s="20">
        <v>241.0729531128008</v>
      </c>
      <c r="F9" s="20">
        <v>2892.8754373536094</v>
      </c>
      <c r="G9" s="20">
        <v>256.06069968077674</v>
      </c>
      <c r="H9" s="20">
        <v>3072.728396169321</v>
      </c>
    </row>
    <row r="10" spans="1:8" ht="18" customHeight="1">
      <c r="A10" s="11">
        <f t="shared" si="0"/>
        <v>5</v>
      </c>
      <c r="B10" s="12" t="s">
        <v>9</v>
      </c>
      <c r="C10" s="10" t="s">
        <v>21</v>
      </c>
      <c r="D10" s="10">
        <v>4</v>
      </c>
      <c r="E10" s="20">
        <v>200.89412759400068</v>
      </c>
      <c r="F10" s="20">
        <v>803.5765103760027</v>
      </c>
      <c r="G10" s="20">
        <v>213.38391640064728</v>
      </c>
      <c r="H10" s="20">
        <v>853.5356656025891</v>
      </c>
    </row>
    <row r="11" spans="1:8" ht="18" customHeight="1">
      <c r="A11" s="11">
        <f t="shared" si="0"/>
        <v>6</v>
      </c>
      <c r="B11" s="12" t="s">
        <v>106</v>
      </c>
      <c r="C11" s="10" t="s">
        <v>21</v>
      </c>
      <c r="D11" s="10">
        <v>12</v>
      </c>
      <c r="E11" s="20">
        <v>301.341191391001</v>
      </c>
      <c r="F11" s="20">
        <v>3616.094296692012</v>
      </c>
      <c r="G11" s="20">
        <v>320.07587460097096</v>
      </c>
      <c r="H11" s="20">
        <v>3840.9104952116513</v>
      </c>
    </row>
    <row r="12" spans="1:8" ht="18" customHeight="1">
      <c r="A12" s="11">
        <f t="shared" si="0"/>
        <v>7</v>
      </c>
      <c r="B12" s="12" t="s">
        <v>30</v>
      </c>
      <c r="C12" s="10" t="s">
        <v>21</v>
      </c>
      <c r="D12" s="10">
        <v>12</v>
      </c>
      <c r="E12" s="20">
        <v>40.17882551880014</v>
      </c>
      <c r="F12" s="20">
        <v>482.14590622560166</v>
      </c>
      <c r="G12" s="20">
        <v>42.67678328012946</v>
      </c>
      <c r="H12" s="20">
        <v>512.1213993615536</v>
      </c>
    </row>
    <row r="13" spans="1:8" ht="18" customHeight="1">
      <c r="A13" s="11">
        <f t="shared" si="0"/>
        <v>8</v>
      </c>
      <c r="B13" s="12" t="s">
        <v>83</v>
      </c>
      <c r="C13" s="10" t="s">
        <v>21</v>
      </c>
      <c r="D13" s="10">
        <v>12</v>
      </c>
      <c r="E13" s="20">
        <v>60.2682382782002</v>
      </c>
      <c r="F13" s="20">
        <v>723.2188593384024</v>
      </c>
      <c r="G13" s="20">
        <v>64.01517492019418</v>
      </c>
      <c r="H13" s="20">
        <v>768.1820990423303</v>
      </c>
    </row>
    <row r="14" spans="1:8" ht="18" customHeight="1">
      <c r="A14" s="11">
        <f t="shared" si="0"/>
        <v>9</v>
      </c>
      <c r="B14" s="14" t="s">
        <v>50</v>
      </c>
      <c r="C14" s="10" t="s">
        <v>21</v>
      </c>
      <c r="D14" s="10">
        <v>12</v>
      </c>
      <c r="E14" s="20">
        <v>803.5765103760027</v>
      </c>
      <c r="F14" s="20">
        <v>9642.918124512033</v>
      </c>
      <c r="G14" s="20">
        <v>853.5356656025891</v>
      </c>
      <c r="H14" s="20">
        <v>10242.427987231069</v>
      </c>
    </row>
    <row r="15" spans="1:8" ht="18" customHeight="1">
      <c r="A15" s="11">
        <f t="shared" si="0"/>
        <v>10</v>
      </c>
      <c r="B15" s="14" t="s">
        <v>26</v>
      </c>
      <c r="C15" s="10" t="s">
        <v>29</v>
      </c>
      <c r="D15" s="10">
        <v>270</v>
      </c>
      <c r="E15" s="20">
        <v>16.071530207520055</v>
      </c>
      <c r="F15" s="20">
        <v>4339.313156030415</v>
      </c>
      <c r="G15" s="20">
        <v>17.070713312051783</v>
      </c>
      <c r="H15" s="20">
        <v>4609.092594253982</v>
      </c>
    </row>
    <row r="16" spans="1:8" ht="18" customHeight="1">
      <c r="A16" s="11">
        <f t="shared" si="0"/>
        <v>11</v>
      </c>
      <c r="B16" s="14" t="s">
        <v>274</v>
      </c>
      <c r="C16" s="10" t="s">
        <v>21</v>
      </c>
      <c r="D16" s="10">
        <v>4</v>
      </c>
      <c r="E16" s="20">
        <v>140.6258893158005</v>
      </c>
      <c r="F16" s="20">
        <v>562.503557263202</v>
      </c>
      <c r="G16" s="20">
        <v>149.3687414804531</v>
      </c>
      <c r="H16" s="20">
        <v>597.4749659218124</v>
      </c>
    </row>
    <row r="17" spans="1:8" ht="18" customHeight="1">
      <c r="A17" s="11">
        <f t="shared" si="0"/>
        <v>12</v>
      </c>
      <c r="B17" s="14" t="s">
        <v>159</v>
      </c>
      <c r="C17" s="10" t="s">
        <v>21</v>
      </c>
      <c r="D17" s="10">
        <v>36</v>
      </c>
      <c r="E17" s="20">
        <v>14.062588931580047</v>
      </c>
      <c r="F17" s="20">
        <v>506.2532015368817</v>
      </c>
      <c r="G17" s="20">
        <v>14.936874148045309</v>
      </c>
      <c r="H17" s="20">
        <v>537.7274693296312</v>
      </c>
    </row>
    <row r="18" spans="1:8" ht="18" customHeight="1">
      <c r="A18" s="11">
        <f t="shared" si="0"/>
        <v>13</v>
      </c>
      <c r="B18" s="14" t="s">
        <v>41</v>
      </c>
      <c r="C18" s="10" t="s">
        <v>21</v>
      </c>
      <c r="D18" s="10">
        <v>12</v>
      </c>
      <c r="E18" s="20">
        <v>50.22353189850017</v>
      </c>
      <c r="F18" s="20">
        <v>602.682382782002</v>
      </c>
      <c r="G18" s="20">
        <v>53.34597910016182</v>
      </c>
      <c r="H18" s="20">
        <v>640.1517492019418</v>
      </c>
    </row>
    <row r="19" spans="1:8" ht="18" customHeight="1">
      <c r="A19" s="11">
        <f t="shared" si="0"/>
        <v>14</v>
      </c>
      <c r="B19" s="14" t="s">
        <v>58</v>
      </c>
      <c r="C19" s="10" t="s">
        <v>21</v>
      </c>
      <c r="D19" s="10">
        <v>12</v>
      </c>
      <c r="E19" s="20">
        <v>241.0729531128008</v>
      </c>
      <c r="F19" s="20">
        <v>2892.8754373536094</v>
      </c>
      <c r="G19" s="20">
        <v>256.06069968077674</v>
      </c>
      <c r="H19" s="20">
        <v>3072.728396169321</v>
      </c>
    </row>
    <row r="20" spans="1:8" ht="18" customHeight="1">
      <c r="A20" s="11">
        <f t="shared" si="0"/>
        <v>15</v>
      </c>
      <c r="B20" s="14" t="s">
        <v>160</v>
      </c>
      <c r="C20" s="10" t="s">
        <v>20</v>
      </c>
      <c r="D20" s="10">
        <v>1</v>
      </c>
      <c r="E20" s="20">
        <v>6629.506210602022</v>
      </c>
      <c r="F20" s="20">
        <v>6629.506210602022</v>
      </c>
      <c r="G20" s="20">
        <v>7041.669241221361</v>
      </c>
      <c r="H20" s="20">
        <v>7041.669241221361</v>
      </c>
    </row>
    <row r="21" spans="1:8" ht="18" customHeight="1">
      <c r="A21" s="11">
        <f t="shared" si="0"/>
        <v>16</v>
      </c>
      <c r="B21" s="14" t="s">
        <v>100</v>
      </c>
      <c r="C21" s="10" t="s">
        <v>23</v>
      </c>
      <c r="D21" s="10">
        <v>1</v>
      </c>
      <c r="E21" s="20">
        <v>1004.4706379700034</v>
      </c>
      <c r="F21" s="20">
        <v>1004.4706379700034</v>
      </c>
      <c r="G21" s="20">
        <v>1066.9195820032364</v>
      </c>
      <c r="H21" s="20">
        <v>1066.9195820032364</v>
      </c>
    </row>
    <row r="22" spans="1:8" ht="18" customHeight="1">
      <c r="A22" s="11">
        <f t="shared" si="0"/>
        <v>17</v>
      </c>
      <c r="B22" s="14" t="s">
        <v>275</v>
      </c>
      <c r="C22" s="10" t="s">
        <v>21</v>
      </c>
      <c r="D22" s="10">
        <v>3</v>
      </c>
      <c r="E22" s="20">
        <v>44.19670807068015</v>
      </c>
      <c r="F22" s="20">
        <v>132.59012421204045</v>
      </c>
      <c r="G22" s="20">
        <v>46.944461608142404</v>
      </c>
      <c r="H22" s="20">
        <v>140.8333848244272</v>
      </c>
    </row>
    <row r="23" spans="1:8" ht="16.5" customHeight="1">
      <c r="A23" s="4"/>
      <c r="B23" s="18" t="s">
        <v>98</v>
      </c>
      <c r="D23" s="2"/>
      <c r="E23" s="2"/>
      <c r="F23" s="22">
        <f>SUM(F6:F22)</f>
        <v>37844.435756157836</v>
      </c>
      <c r="G23" s="2"/>
      <c r="H23" s="22">
        <v>40197.262171553935</v>
      </c>
    </row>
    <row r="24" spans="1:11" ht="12.75">
      <c r="A24" s="4"/>
      <c r="B24" s="4" t="s">
        <v>404</v>
      </c>
      <c r="C24" s="4" t="s">
        <v>20</v>
      </c>
      <c r="D24" s="45">
        <v>1</v>
      </c>
      <c r="E24" s="46">
        <v>7232.184195376728</v>
      </c>
      <c r="F24" s="54">
        <v>38447.11481374016</v>
      </c>
      <c r="G24" s="20">
        <v>7681.816318987494</v>
      </c>
      <c r="H24" s="22">
        <v>40837.4103888252</v>
      </c>
      <c r="I24" s="9"/>
      <c r="J24" s="9"/>
      <c r="K24" s="9"/>
    </row>
    <row r="25" spans="2:10" ht="14.25" customHeight="1">
      <c r="B25" s="8"/>
      <c r="C25" s="8"/>
      <c r="D25" s="8"/>
      <c r="E25" s="8"/>
      <c r="F25" s="8"/>
      <c r="G25" s="33"/>
      <c r="H25" s="33"/>
      <c r="I25" s="33"/>
      <c r="J25" s="33"/>
    </row>
    <row r="26" spans="1:10" ht="42.75" customHeight="1">
      <c r="A26" s="33"/>
      <c r="B26" s="309" t="s">
        <v>131</v>
      </c>
      <c r="C26" s="309"/>
      <c r="D26" s="309"/>
      <c r="E26" s="33"/>
      <c r="F26" s="33"/>
      <c r="G26" s="33"/>
      <c r="H26" s="33"/>
      <c r="I26" s="33"/>
      <c r="J26" s="33"/>
    </row>
  </sheetData>
  <sheetProtection/>
  <mergeCells count="14">
    <mergeCell ref="B26:D26"/>
    <mergeCell ref="G6:G8"/>
    <mergeCell ref="H6:H8"/>
    <mergeCell ref="E6:E8"/>
    <mergeCell ref="F6:F8"/>
    <mergeCell ref="E1:F1"/>
    <mergeCell ref="A4:A5"/>
    <mergeCell ref="B4:B5"/>
    <mergeCell ref="A2:H2"/>
    <mergeCell ref="A3:H3"/>
    <mergeCell ref="C4:C5"/>
    <mergeCell ref="D4:D5"/>
    <mergeCell ref="E4:F4"/>
    <mergeCell ref="G4:H4"/>
  </mergeCells>
  <printOptions/>
  <pageMargins left="1.2" right="0.17" top="0.37" bottom="0.34" header="0.22" footer="0.16"/>
  <pageSetup horizontalDpi="600" verticalDpi="600" orientation="landscape" paperSize="9" scale="112" r:id="rId1"/>
  <headerFooter alignWithMargins="0">
    <oddFooter>&amp;L&amp;8&amp;Z&amp;F</oddFooter>
  </headerFooter>
</worksheet>
</file>

<file path=xl/worksheets/sheet25.xml><?xml version="1.0" encoding="utf-8"?>
<worksheet xmlns="http://schemas.openxmlformats.org/spreadsheetml/2006/main" xmlns:r="http://schemas.openxmlformats.org/officeDocument/2006/relationships">
  <sheetPr>
    <tabColor indexed="34"/>
  </sheetPr>
  <dimension ref="A2:J20"/>
  <sheetViews>
    <sheetView zoomScalePageLayoutView="0" workbookViewId="0" topLeftCell="A3">
      <pane xSplit="2" ySplit="4" topLeftCell="C7" activePane="bottomRight" state="frozen"/>
      <selection pane="topLeft" activeCell="A3" sqref="A3"/>
      <selection pane="topRight" activeCell="C3" sqref="C3"/>
      <selection pane="bottomLeft" activeCell="A7" sqref="A7"/>
      <selection pane="bottomRight" activeCell="K15" sqref="K15"/>
    </sheetView>
  </sheetViews>
  <sheetFormatPr defaultColWidth="9.140625" defaultRowHeight="12.75"/>
  <cols>
    <col min="1" max="1" width="4.421875" style="0" customWidth="1"/>
    <col min="2" max="2" width="55.140625" style="0" customWidth="1"/>
    <col min="5" max="5" width="9.7109375" style="0" hidden="1" customWidth="1"/>
    <col min="6" max="6" width="9.140625" style="0" hidden="1" customWidth="1"/>
    <col min="7" max="7" width="9.28125" style="0" bestFit="1" customWidth="1"/>
    <col min="8" max="8" width="10.57421875" style="0" bestFit="1" customWidth="1"/>
  </cols>
  <sheetData>
    <row r="2" spans="5:6" ht="12.75">
      <c r="E2" s="315"/>
      <c r="F2" s="315"/>
    </row>
    <row r="3" spans="1:8" ht="18" customHeight="1">
      <c r="A3" s="390" t="s">
        <v>222</v>
      </c>
      <c r="B3" s="390"/>
      <c r="C3" s="390"/>
      <c r="D3" s="390"/>
      <c r="E3" s="390"/>
      <c r="F3" s="390"/>
      <c r="G3" s="390"/>
      <c r="H3" s="390"/>
    </row>
    <row r="4" spans="1:8" ht="15" customHeight="1">
      <c r="A4" s="378" t="s">
        <v>276</v>
      </c>
      <c r="B4" s="378"/>
      <c r="C4" s="378"/>
      <c r="D4" s="378"/>
      <c r="E4" s="378"/>
      <c r="F4" s="378"/>
      <c r="G4" s="378"/>
      <c r="H4" s="378"/>
    </row>
    <row r="5" spans="1:8" ht="12.75" customHeight="1">
      <c r="A5" s="328" t="s">
        <v>82</v>
      </c>
      <c r="B5" s="328" t="s">
        <v>1</v>
      </c>
      <c r="C5" s="328" t="s">
        <v>2</v>
      </c>
      <c r="D5" s="328" t="s">
        <v>76</v>
      </c>
      <c r="E5" s="411" t="s">
        <v>420</v>
      </c>
      <c r="F5" s="412"/>
      <c r="G5" s="411" t="s">
        <v>438</v>
      </c>
      <c r="H5" s="412"/>
    </row>
    <row r="6" spans="1:8" ht="12.75">
      <c r="A6" s="314"/>
      <c r="B6" s="314"/>
      <c r="C6" s="314"/>
      <c r="D6" s="314"/>
      <c r="E6" s="1" t="s">
        <v>80</v>
      </c>
      <c r="F6" s="1" t="s">
        <v>84</v>
      </c>
      <c r="G6" s="1" t="s">
        <v>80</v>
      </c>
      <c r="H6" s="1" t="s">
        <v>84</v>
      </c>
    </row>
    <row r="7" spans="1:8" ht="24.75" customHeight="1">
      <c r="A7" s="11">
        <v>1</v>
      </c>
      <c r="B7" s="12" t="s">
        <v>8</v>
      </c>
      <c r="C7" s="10" t="s">
        <v>21</v>
      </c>
      <c r="D7" s="10">
        <v>2</v>
      </c>
      <c r="E7" s="20">
        <v>241.0729531128008</v>
      </c>
      <c r="F7" s="20">
        <v>482.1459062256016</v>
      </c>
      <c r="G7" s="20">
        <v>256.06069968077674</v>
      </c>
      <c r="H7" s="20">
        <v>512.1213993615535</v>
      </c>
    </row>
    <row r="8" spans="1:8" ht="24.75" customHeight="1">
      <c r="A8" s="11">
        <f>A7+1</f>
        <v>2</v>
      </c>
      <c r="B8" s="12" t="s">
        <v>9</v>
      </c>
      <c r="C8" s="10" t="s">
        <v>21</v>
      </c>
      <c r="D8" s="10">
        <v>6</v>
      </c>
      <c r="E8" s="20">
        <v>200.89412759400068</v>
      </c>
      <c r="F8" s="20">
        <v>1205.364765564004</v>
      </c>
      <c r="G8" s="20">
        <v>213.38391640064728</v>
      </c>
      <c r="H8" s="20">
        <v>1280.3034984038836</v>
      </c>
    </row>
    <row r="9" spans="1:8" ht="24.75" customHeight="1">
      <c r="A9" s="11">
        <f aca="true" t="shared" si="0" ref="A9:A16">A8+1</f>
        <v>3</v>
      </c>
      <c r="B9" s="12" t="s">
        <v>24</v>
      </c>
      <c r="C9" s="10" t="s">
        <v>28</v>
      </c>
      <c r="D9" s="10">
        <v>1</v>
      </c>
      <c r="E9" s="20">
        <v>140.6258893158005</v>
      </c>
      <c r="F9" s="20">
        <v>140.6258893158005</v>
      </c>
      <c r="G9" s="20">
        <v>149.3687414804531</v>
      </c>
      <c r="H9" s="20">
        <v>149.3687414804531</v>
      </c>
    </row>
    <row r="10" spans="1:8" ht="24.75" customHeight="1">
      <c r="A10" s="11">
        <f t="shared" si="0"/>
        <v>4</v>
      </c>
      <c r="B10" s="12" t="s">
        <v>106</v>
      </c>
      <c r="C10" s="10" t="s">
        <v>21</v>
      </c>
      <c r="D10" s="10">
        <v>2</v>
      </c>
      <c r="E10" s="20">
        <v>301.341191391001</v>
      </c>
      <c r="F10" s="20">
        <v>602.682382782002</v>
      </c>
      <c r="G10" s="20">
        <v>320.07587460097096</v>
      </c>
      <c r="H10" s="20">
        <v>640.1517492019419</v>
      </c>
    </row>
    <row r="11" spans="1:8" ht="24.75" customHeight="1">
      <c r="A11" s="11">
        <f t="shared" si="0"/>
        <v>5</v>
      </c>
      <c r="B11" s="12" t="s">
        <v>117</v>
      </c>
      <c r="C11" s="10" t="s">
        <v>21</v>
      </c>
      <c r="D11" s="10">
        <v>1</v>
      </c>
      <c r="E11" s="20">
        <v>301.341191391001</v>
      </c>
      <c r="F11" s="20">
        <v>301.341191391001</v>
      </c>
      <c r="G11" s="20">
        <v>320.07587460097096</v>
      </c>
      <c r="H11" s="20">
        <v>320.07587460097096</v>
      </c>
    </row>
    <row r="12" spans="1:8" ht="24.75" customHeight="1">
      <c r="A12" s="11">
        <f t="shared" si="0"/>
        <v>6</v>
      </c>
      <c r="B12" s="12" t="s">
        <v>232</v>
      </c>
      <c r="C12" s="10" t="s">
        <v>21</v>
      </c>
      <c r="D12" s="10">
        <v>2</v>
      </c>
      <c r="E12" s="20">
        <v>803.5765103760027</v>
      </c>
      <c r="F12" s="20">
        <v>1607.1530207520054</v>
      </c>
      <c r="G12" s="20">
        <v>853.5356656025891</v>
      </c>
      <c r="H12" s="20">
        <v>1707.0713312051782</v>
      </c>
    </row>
    <row r="13" spans="1:8" ht="24.75" customHeight="1">
      <c r="A13" s="11">
        <f t="shared" si="0"/>
        <v>7</v>
      </c>
      <c r="B13" s="12" t="s">
        <v>26</v>
      </c>
      <c r="C13" s="10" t="s">
        <v>29</v>
      </c>
      <c r="D13" s="10">
        <v>76</v>
      </c>
      <c r="E13" s="20">
        <v>16.071530207520055</v>
      </c>
      <c r="F13" s="20">
        <v>1221.4362957715243</v>
      </c>
      <c r="G13" s="20">
        <v>17.070713312051783</v>
      </c>
      <c r="H13" s="20">
        <v>1297.3742117159354</v>
      </c>
    </row>
    <row r="14" spans="1:8" ht="24.75" customHeight="1">
      <c r="A14" s="11">
        <f t="shared" si="0"/>
        <v>8</v>
      </c>
      <c r="B14" s="12" t="s">
        <v>27</v>
      </c>
      <c r="C14" s="10" t="s">
        <v>21</v>
      </c>
      <c r="D14" s="10">
        <v>6</v>
      </c>
      <c r="E14" s="20">
        <v>140.6258893158005</v>
      </c>
      <c r="F14" s="20">
        <v>843.755335894803</v>
      </c>
      <c r="G14" s="20">
        <v>149.3687414804531</v>
      </c>
      <c r="H14" s="20">
        <v>896.2124488827187</v>
      </c>
    </row>
    <row r="15" spans="1:8" ht="24.75" customHeight="1">
      <c r="A15" s="11">
        <f t="shared" si="0"/>
        <v>9</v>
      </c>
      <c r="B15" s="14" t="s">
        <v>42</v>
      </c>
      <c r="C15" s="10" t="s">
        <v>28</v>
      </c>
      <c r="D15" s="10">
        <v>2</v>
      </c>
      <c r="E15" s="20">
        <v>50.22353189850017</v>
      </c>
      <c r="F15" s="20">
        <v>100.44706379700034</v>
      </c>
      <c r="G15" s="20">
        <v>53.34597910016182</v>
      </c>
      <c r="H15" s="20">
        <v>106.69195820032364</v>
      </c>
    </row>
    <row r="16" spans="1:8" ht="24.75" customHeight="1">
      <c r="A16" s="11">
        <f t="shared" si="0"/>
        <v>10</v>
      </c>
      <c r="B16" s="14" t="s">
        <v>118</v>
      </c>
      <c r="C16" s="10" t="s">
        <v>21</v>
      </c>
      <c r="D16" s="10">
        <v>2</v>
      </c>
      <c r="E16" s="20">
        <v>241.0729531128008</v>
      </c>
      <c r="F16" s="20">
        <v>482.1459062256016</v>
      </c>
      <c r="G16" s="20">
        <v>256.06069968077674</v>
      </c>
      <c r="H16" s="20">
        <v>512.1213993615535</v>
      </c>
    </row>
    <row r="17" spans="1:8" ht="14.25" customHeight="1">
      <c r="A17" s="4"/>
      <c r="B17" s="18" t="s">
        <v>98</v>
      </c>
      <c r="D17" s="2"/>
      <c r="E17" s="4"/>
      <c r="F17" s="22">
        <f>SUM(F7:F16)</f>
        <v>6987.097757719344</v>
      </c>
      <c r="G17" s="4"/>
      <c r="H17" s="22">
        <v>7421.492612414513</v>
      </c>
    </row>
    <row r="18" spans="1:10" ht="12.75">
      <c r="A18" s="4"/>
      <c r="B18" s="4"/>
      <c r="C18" s="4"/>
      <c r="D18" s="4"/>
      <c r="E18" s="4"/>
      <c r="F18" s="4"/>
      <c r="G18" s="4"/>
      <c r="H18" s="4"/>
      <c r="I18" s="9"/>
      <c r="J18" s="9"/>
    </row>
    <row r="19" spans="2:10" ht="12.75" customHeight="1">
      <c r="B19" s="8"/>
      <c r="C19" s="8"/>
      <c r="D19" s="8"/>
      <c r="E19" s="8"/>
      <c r="F19" s="8"/>
      <c r="G19" s="33"/>
      <c r="H19" s="33"/>
      <c r="I19" s="33"/>
      <c r="J19" s="33"/>
    </row>
    <row r="20" spans="1:10" ht="41.25" customHeight="1">
      <c r="A20" s="33"/>
      <c r="B20" s="309" t="s">
        <v>131</v>
      </c>
      <c r="C20" s="309"/>
      <c r="D20" s="309"/>
      <c r="E20" s="33"/>
      <c r="F20" s="33"/>
      <c r="G20" s="33"/>
      <c r="H20" s="33"/>
      <c r="I20" s="33"/>
      <c r="J20" s="33"/>
    </row>
  </sheetData>
  <sheetProtection/>
  <mergeCells count="10">
    <mergeCell ref="E2:F2"/>
    <mergeCell ref="A5:A6"/>
    <mergeCell ref="B5:B6"/>
    <mergeCell ref="C5:C6"/>
    <mergeCell ref="D5:D6"/>
    <mergeCell ref="E5:F5"/>
    <mergeCell ref="G5:H5"/>
    <mergeCell ref="A3:H3"/>
    <mergeCell ref="A4:H4"/>
    <mergeCell ref="B20:D20"/>
  </mergeCells>
  <printOptions/>
  <pageMargins left="0.98" right="0.17" top="1" bottom="0.44" header="0.5" footer="0.16"/>
  <pageSetup horizontalDpi="600" verticalDpi="600" orientation="landscape" paperSize="9" scale="115" r:id="rId1"/>
  <headerFooter alignWithMargins="0">
    <oddFooter>&amp;L&amp;8&amp;Z&amp;F</oddFooter>
  </headerFooter>
</worksheet>
</file>

<file path=xl/worksheets/sheet26.xml><?xml version="1.0" encoding="utf-8"?>
<worksheet xmlns="http://schemas.openxmlformats.org/spreadsheetml/2006/main" xmlns:r="http://schemas.openxmlformats.org/officeDocument/2006/relationships">
  <sheetPr>
    <tabColor indexed="33"/>
  </sheetPr>
  <dimension ref="B3:R23"/>
  <sheetViews>
    <sheetView zoomScaleSheetLayoutView="70" zoomScalePageLayoutView="0" workbookViewId="0" topLeftCell="B4">
      <pane xSplit="2" ySplit="7" topLeftCell="D11" activePane="bottomRight" state="frozen"/>
      <selection pane="topLeft" activeCell="B4" sqref="B4"/>
      <selection pane="topRight" activeCell="D4" sqref="D4"/>
      <selection pane="bottomLeft" activeCell="B10" sqref="B10"/>
      <selection pane="bottomRight" activeCell="C23" sqref="C23"/>
    </sheetView>
  </sheetViews>
  <sheetFormatPr defaultColWidth="9.140625" defaultRowHeight="12.75"/>
  <cols>
    <col min="2" max="2" width="4.00390625" style="0" customWidth="1"/>
    <col min="3" max="3" width="46.140625" style="0" customWidth="1"/>
    <col min="4" max="4" width="6.57421875" style="0" customWidth="1"/>
    <col min="5" max="5" width="9.57421875" style="0" hidden="1" customWidth="1"/>
    <col min="6" max="6" width="5.140625" style="0" hidden="1" customWidth="1"/>
    <col min="7" max="7" width="10.57421875" style="0" hidden="1" customWidth="1"/>
    <col min="8" max="8" width="5.140625" style="0" hidden="1" customWidth="1"/>
    <col min="9" max="9" width="9.00390625" style="0" hidden="1" customWidth="1"/>
    <col min="10" max="10" width="5.00390625" style="0" hidden="1" customWidth="1"/>
    <col min="11" max="11" width="11.7109375" style="0" hidden="1" customWidth="1"/>
    <col min="12" max="12" width="10.140625" style="0" customWidth="1"/>
    <col min="13" max="13" width="9.28125" style="0" bestFit="1" customWidth="1"/>
    <col min="14" max="14" width="9.7109375" style="0" bestFit="1" customWidth="1"/>
    <col min="15" max="17" width="9.28125" style="0" bestFit="1" customWidth="1"/>
    <col min="18" max="18" width="10.7109375" style="0" bestFit="1" customWidth="1"/>
  </cols>
  <sheetData>
    <row r="3" spans="9:11" ht="12.75">
      <c r="I3" s="315" t="s">
        <v>203</v>
      </c>
      <c r="J3" s="315"/>
      <c r="K3" s="315"/>
    </row>
    <row r="4" spans="2:11" ht="16.5" customHeight="1">
      <c r="B4" s="316" t="s">
        <v>490</v>
      </c>
      <c r="C4" s="383"/>
      <c r="D4" s="383"/>
      <c r="E4" s="319"/>
      <c r="F4" s="319"/>
      <c r="G4" s="319"/>
      <c r="H4" s="319"/>
      <c r="I4" s="319"/>
      <c r="J4" s="319"/>
      <c r="K4" s="319"/>
    </row>
    <row r="5" spans="2:11" ht="16.5" customHeight="1">
      <c r="B5" s="212"/>
      <c r="C5" s="74"/>
      <c r="D5" s="74"/>
      <c r="E5" s="39"/>
      <c r="F5" s="39"/>
      <c r="G5" s="39"/>
      <c r="H5" s="39"/>
      <c r="I5" s="39"/>
      <c r="J5" s="39"/>
      <c r="K5" s="39"/>
    </row>
    <row r="6" spans="2:15" ht="17.25" customHeight="1">
      <c r="B6" s="9"/>
      <c r="C6" s="327" t="s">
        <v>491</v>
      </c>
      <c r="D6" s="327"/>
      <c r="E6" s="327"/>
      <c r="F6" s="327"/>
      <c r="G6" s="327"/>
      <c r="H6" s="327"/>
      <c r="I6" s="327"/>
      <c r="J6" s="327"/>
      <c r="K6" s="327"/>
      <c r="L6" s="327"/>
      <c r="M6" s="327"/>
      <c r="N6" s="327"/>
      <c r="O6" s="327"/>
    </row>
    <row r="7" spans="2:15" ht="17.25" customHeight="1">
      <c r="B7" s="9"/>
      <c r="C7" s="215"/>
      <c r="D7" s="215"/>
      <c r="E7" s="215"/>
      <c r="F7" s="215"/>
      <c r="G7" s="215"/>
      <c r="H7" s="215"/>
      <c r="I7" s="215"/>
      <c r="J7" s="215"/>
      <c r="K7" s="215"/>
      <c r="L7" s="215"/>
      <c r="M7" s="215"/>
      <c r="N7" s="215"/>
      <c r="O7" s="215"/>
    </row>
    <row r="8" spans="2:18" ht="14.25" customHeight="1">
      <c r="B8" s="321" t="s">
        <v>82</v>
      </c>
      <c r="C8" s="321" t="s">
        <v>1</v>
      </c>
      <c r="D8" s="321" t="s">
        <v>2</v>
      </c>
      <c r="E8" s="321" t="s">
        <v>421</v>
      </c>
      <c r="F8" s="321" t="s">
        <v>415</v>
      </c>
      <c r="G8" s="436"/>
      <c r="H8" s="321" t="s">
        <v>415</v>
      </c>
      <c r="I8" s="436"/>
      <c r="J8" s="321" t="s">
        <v>415</v>
      </c>
      <c r="K8" s="436"/>
      <c r="L8" s="321" t="s">
        <v>439</v>
      </c>
      <c r="M8" s="321" t="s">
        <v>434</v>
      </c>
      <c r="N8" s="436"/>
      <c r="O8" s="321" t="s">
        <v>434</v>
      </c>
      <c r="P8" s="436"/>
      <c r="Q8" s="321" t="s">
        <v>434</v>
      </c>
      <c r="R8" s="436"/>
    </row>
    <row r="9" spans="2:18" ht="12.75" customHeight="1">
      <c r="B9" s="435"/>
      <c r="C9" s="435"/>
      <c r="D9" s="435"/>
      <c r="E9" s="435"/>
      <c r="F9" s="437" t="s">
        <v>279</v>
      </c>
      <c r="G9" s="437"/>
      <c r="H9" s="437" t="s">
        <v>280</v>
      </c>
      <c r="I9" s="437"/>
      <c r="J9" s="437" t="s">
        <v>281</v>
      </c>
      <c r="K9" s="437"/>
      <c r="L9" s="435"/>
      <c r="M9" s="437" t="s">
        <v>279</v>
      </c>
      <c r="N9" s="437"/>
      <c r="O9" s="437" t="s">
        <v>280</v>
      </c>
      <c r="P9" s="437"/>
      <c r="Q9" s="437" t="s">
        <v>281</v>
      </c>
      <c r="R9" s="437"/>
    </row>
    <row r="10" spans="2:18" ht="12.75">
      <c r="B10" s="435"/>
      <c r="C10" s="435"/>
      <c r="D10" s="435"/>
      <c r="E10" s="435"/>
      <c r="F10" s="1" t="s">
        <v>76</v>
      </c>
      <c r="G10" s="1" t="s">
        <v>84</v>
      </c>
      <c r="H10" s="1" t="s">
        <v>76</v>
      </c>
      <c r="I10" s="1" t="s">
        <v>84</v>
      </c>
      <c r="J10" s="1" t="s">
        <v>76</v>
      </c>
      <c r="K10" s="1" t="s">
        <v>84</v>
      </c>
      <c r="L10" s="435"/>
      <c r="M10" s="1" t="s">
        <v>76</v>
      </c>
      <c r="N10" s="1" t="s">
        <v>84</v>
      </c>
      <c r="O10" s="1" t="s">
        <v>76</v>
      </c>
      <c r="P10" s="1" t="s">
        <v>84</v>
      </c>
      <c r="Q10" s="1" t="s">
        <v>76</v>
      </c>
      <c r="R10" s="1" t="s">
        <v>84</v>
      </c>
    </row>
    <row r="11" spans="2:18" ht="19.5" customHeight="1">
      <c r="B11" s="11">
        <v>1</v>
      </c>
      <c r="C11" s="12" t="s">
        <v>164</v>
      </c>
      <c r="D11" s="10" t="s">
        <v>28</v>
      </c>
      <c r="E11" s="21">
        <v>195.48543954339297</v>
      </c>
      <c r="F11" s="10">
        <v>1</v>
      </c>
      <c r="G11" s="20">
        <v>195.48543954339297</v>
      </c>
      <c r="H11" s="10">
        <v>1</v>
      </c>
      <c r="I11" s="20">
        <v>195.48543954339297</v>
      </c>
      <c r="J11" s="10">
        <v>1</v>
      </c>
      <c r="K11" s="20">
        <v>195.48543954339297</v>
      </c>
      <c r="L11" s="21">
        <v>207.63896480524525</v>
      </c>
      <c r="M11" s="10">
        <v>1</v>
      </c>
      <c r="N11" s="20">
        <v>207.63896480524525</v>
      </c>
      <c r="O11" s="10">
        <v>1</v>
      </c>
      <c r="P11" s="20">
        <v>207.63896480524525</v>
      </c>
      <c r="Q11" s="10">
        <v>1</v>
      </c>
      <c r="R11" s="20">
        <v>207.63896480524525</v>
      </c>
    </row>
    <row r="12" spans="2:18" ht="17.25" customHeight="1">
      <c r="B12" s="11"/>
      <c r="C12" s="12" t="s">
        <v>401</v>
      </c>
      <c r="D12" s="10"/>
      <c r="E12" s="21">
        <v>0</v>
      </c>
      <c r="F12" s="10"/>
      <c r="G12" s="20">
        <v>0</v>
      </c>
      <c r="H12" s="10"/>
      <c r="I12" s="20">
        <v>0</v>
      </c>
      <c r="J12" s="10"/>
      <c r="K12" s="20">
        <v>0</v>
      </c>
      <c r="L12" s="21">
        <v>0</v>
      </c>
      <c r="M12" s="10"/>
      <c r="N12" s="20">
        <v>0</v>
      </c>
      <c r="O12" s="10"/>
      <c r="P12" s="20">
        <v>0</v>
      </c>
      <c r="Q12" s="10"/>
      <c r="R12" s="20">
        <v>0</v>
      </c>
    </row>
    <row r="13" spans="2:18" ht="12.75">
      <c r="B13" s="11">
        <v>2</v>
      </c>
      <c r="C13" s="12" t="s">
        <v>283</v>
      </c>
      <c r="D13" s="10" t="s">
        <v>43</v>
      </c>
      <c r="E13" s="21">
        <v>1121.9164356403423</v>
      </c>
      <c r="F13" s="10">
        <v>1</v>
      </c>
      <c r="G13" s="20">
        <v>1121.9164356403423</v>
      </c>
      <c r="H13" s="10">
        <v>1</v>
      </c>
      <c r="I13" s="20">
        <v>1121.9164356403423</v>
      </c>
      <c r="J13" s="10">
        <v>0</v>
      </c>
      <c r="K13" s="20">
        <v>0</v>
      </c>
      <c r="L13" s="21">
        <v>1191.6671023605381</v>
      </c>
      <c r="M13" s="10">
        <v>1</v>
      </c>
      <c r="N13" s="20">
        <v>1191.6671023605381</v>
      </c>
      <c r="O13" s="10">
        <v>1</v>
      </c>
      <c r="P13" s="20">
        <v>1121.9164356403423</v>
      </c>
      <c r="Q13" s="10">
        <v>0</v>
      </c>
      <c r="R13" s="20">
        <v>0</v>
      </c>
    </row>
    <row r="14" spans="2:18" ht="12.75">
      <c r="B14" s="11">
        <v>3</v>
      </c>
      <c r="C14" s="36" t="s">
        <v>284</v>
      </c>
      <c r="D14" s="10" t="s">
        <v>43</v>
      </c>
      <c r="E14" s="21">
        <v>2090.8442664206377</v>
      </c>
      <c r="F14" s="10"/>
      <c r="G14" s="20">
        <v>0</v>
      </c>
      <c r="H14" s="10"/>
      <c r="I14" s="20">
        <v>0</v>
      </c>
      <c r="J14" s="10">
        <v>1</v>
      </c>
      <c r="K14" s="20">
        <v>2090.8442664206377</v>
      </c>
      <c r="L14" s="21">
        <v>2220.8341453082753</v>
      </c>
      <c r="M14" s="10"/>
      <c r="N14" s="20">
        <v>0</v>
      </c>
      <c r="O14" s="10"/>
      <c r="P14" s="20">
        <v>0</v>
      </c>
      <c r="Q14" s="10">
        <v>1</v>
      </c>
      <c r="R14" s="20">
        <v>2090.8442664206377</v>
      </c>
    </row>
    <row r="15" spans="2:18" ht="12.75">
      <c r="B15" s="11">
        <v>4</v>
      </c>
      <c r="C15" s="12" t="s">
        <v>174</v>
      </c>
      <c r="D15" s="10" t="s">
        <v>43</v>
      </c>
      <c r="E15" s="17" t="s">
        <v>78</v>
      </c>
      <c r="F15" s="10">
        <v>1</v>
      </c>
      <c r="G15" s="20">
        <v>1376.1247740189044</v>
      </c>
      <c r="H15" s="10">
        <v>1</v>
      </c>
      <c r="I15" s="20">
        <v>2511.17242901075</v>
      </c>
      <c r="J15" s="10">
        <v>1</v>
      </c>
      <c r="K15" s="20">
        <v>2511.17242901075</v>
      </c>
      <c r="L15" s="17" t="s">
        <v>78</v>
      </c>
      <c r="M15" s="10">
        <v>1</v>
      </c>
      <c r="N15" s="20">
        <v>1461.6798273444338</v>
      </c>
      <c r="O15" s="10">
        <v>1</v>
      </c>
      <c r="P15" s="20">
        <v>2667.294530094777</v>
      </c>
      <c r="Q15" s="10">
        <v>1</v>
      </c>
      <c r="R15" s="20">
        <v>2667.294530094777</v>
      </c>
    </row>
    <row r="16" spans="2:18" ht="12.75">
      <c r="B16" s="11">
        <v>5</v>
      </c>
      <c r="C16" s="12" t="s">
        <v>175</v>
      </c>
      <c r="D16" s="10" t="s">
        <v>78</v>
      </c>
      <c r="E16" s="17" t="s">
        <v>78</v>
      </c>
      <c r="F16" s="10">
        <v>1</v>
      </c>
      <c r="G16" s="20">
        <v>1205.364765564004</v>
      </c>
      <c r="H16" s="10">
        <v>1</v>
      </c>
      <c r="I16" s="20">
        <v>1205.364765564004</v>
      </c>
      <c r="J16" s="10">
        <v>1</v>
      </c>
      <c r="K16" s="20">
        <v>1205.364765564004</v>
      </c>
      <c r="L16" s="17" t="s">
        <v>78</v>
      </c>
      <c r="M16" s="10">
        <v>1</v>
      </c>
      <c r="N16" s="20">
        <v>1280.3034984038839</v>
      </c>
      <c r="O16" s="10">
        <v>1</v>
      </c>
      <c r="P16" s="20">
        <v>1280.3034984038839</v>
      </c>
      <c r="Q16" s="10">
        <v>1</v>
      </c>
      <c r="R16" s="20">
        <v>1280.3034984038839</v>
      </c>
    </row>
    <row r="17" spans="2:18" ht="12.75">
      <c r="B17" s="2"/>
      <c r="C17" s="18" t="s">
        <v>98</v>
      </c>
      <c r="E17" s="3"/>
      <c r="F17" s="10"/>
      <c r="G17" s="151">
        <f>SUM(G11:G16)</f>
        <v>3898.8914147666437</v>
      </c>
      <c r="H17" s="10"/>
      <c r="I17" s="151">
        <f>SUM(I11:I16)</f>
        <v>5033.9390697584895</v>
      </c>
      <c r="J17" s="10"/>
      <c r="K17" s="151">
        <f>SUM(K11:K16)</f>
        <v>6002.866900538785</v>
      </c>
      <c r="L17" s="3"/>
      <c r="M17" s="10"/>
      <c r="N17" s="151">
        <v>4141.289392914101</v>
      </c>
      <c r="O17" s="10"/>
      <c r="P17" s="151">
        <v>5277.153428944249</v>
      </c>
      <c r="Q17" s="10"/>
      <c r="R17" s="151">
        <v>6246.081259724544</v>
      </c>
    </row>
    <row r="18" spans="2:18" ht="12.75">
      <c r="B18" s="2"/>
      <c r="C18" s="2"/>
      <c r="D18" s="2"/>
      <c r="E18" s="4"/>
      <c r="F18" s="10"/>
      <c r="G18" s="10"/>
      <c r="H18" s="10"/>
      <c r="I18" s="10"/>
      <c r="J18" s="10"/>
      <c r="K18" s="10"/>
      <c r="L18" s="4"/>
      <c r="M18" s="10"/>
      <c r="N18" s="10"/>
      <c r="O18" s="10"/>
      <c r="P18" s="10"/>
      <c r="Q18" s="10"/>
      <c r="R18" s="10"/>
    </row>
    <row r="19" spans="3:11" ht="12" customHeight="1">
      <c r="C19" s="283"/>
      <c r="D19" s="283"/>
      <c r="E19" s="277"/>
      <c r="F19" s="277"/>
      <c r="G19" s="277"/>
      <c r="H19" s="277"/>
      <c r="I19" s="277"/>
      <c r="J19" s="277"/>
      <c r="K19" s="277"/>
    </row>
    <row r="20" spans="3:14" ht="39" customHeight="1">
      <c r="C20" s="309" t="s">
        <v>211</v>
      </c>
      <c r="D20" s="309"/>
      <c r="E20" s="309"/>
      <c r="F20" s="309"/>
      <c r="G20" s="309"/>
      <c r="H20" s="309"/>
      <c r="I20" s="309"/>
      <c r="J20" s="309"/>
      <c r="K20" s="309"/>
      <c r="L20" s="309"/>
      <c r="M20" s="309"/>
      <c r="N20" s="309"/>
    </row>
    <row r="22" ht="12.75">
      <c r="K22" s="34"/>
    </row>
    <row r="23" ht="12.75">
      <c r="G23" s="34"/>
    </row>
  </sheetData>
  <sheetProtection/>
  <mergeCells count="21">
    <mergeCell ref="Q8:R8"/>
    <mergeCell ref="F9:G9"/>
    <mergeCell ref="H9:I9"/>
    <mergeCell ref="J9:K9"/>
    <mergeCell ref="M9:N9"/>
    <mergeCell ref="Q9:R9"/>
    <mergeCell ref="O9:P9"/>
    <mergeCell ref="O8:P8"/>
    <mergeCell ref="L8:L10"/>
    <mergeCell ref="F8:G8"/>
    <mergeCell ref="C20:N20"/>
    <mergeCell ref="E8:E10"/>
    <mergeCell ref="H8:I8"/>
    <mergeCell ref="D8:D10"/>
    <mergeCell ref="I3:K3"/>
    <mergeCell ref="B4:K4"/>
    <mergeCell ref="B8:B10"/>
    <mergeCell ref="C8:C10"/>
    <mergeCell ref="J8:K8"/>
    <mergeCell ref="C6:O6"/>
    <mergeCell ref="M8:N8"/>
  </mergeCells>
  <printOptions/>
  <pageMargins left="0.16" right="0.17" top="0.51" bottom="0.43" header="0.22" footer="0.16"/>
  <pageSetup horizontalDpi="600" verticalDpi="600" orientation="landscape" paperSize="9" scale="74" r:id="rId1"/>
  <headerFooter alignWithMargins="0">
    <oddFooter>&amp;L&amp;8&amp;Z&amp;F</oddFooter>
  </headerFooter>
</worksheet>
</file>

<file path=xl/worksheets/sheet27.xml><?xml version="1.0" encoding="utf-8"?>
<worksheet xmlns="http://schemas.openxmlformats.org/spreadsheetml/2006/main" xmlns:r="http://schemas.openxmlformats.org/officeDocument/2006/relationships">
  <sheetPr>
    <tabColor indexed="33"/>
  </sheetPr>
  <dimension ref="A3:J29"/>
  <sheetViews>
    <sheetView zoomScalePageLayoutView="0" workbookViewId="0" topLeftCell="A5">
      <pane xSplit="2" ySplit="4" topLeftCell="C15" activePane="bottomRight" state="frozen"/>
      <selection pane="topLeft" activeCell="A5" sqref="A5"/>
      <selection pane="topRight" activeCell="C5" sqref="C5"/>
      <selection pane="bottomLeft" activeCell="A9" sqref="A9"/>
      <selection pane="bottomRight" activeCell="J29" sqref="J29"/>
    </sheetView>
  </sheetViews>
  <sheetFormatPr defaultColWidth="9.140625" defaultRowHeight="12.75"/>
  <cols>
    <col min="1" max="1" width="5.00390625" style="0" customWidth="1"/>
    <col min="2" max="2" width="70.7109375" style="0" customWidth="1"/>
    <col min="3" max="3" width="8.00390625" style="0" customWidth="1"/>
    <col min="4" max="4" width="6.421875" style="0" customWidth="1"/>
    <col min="5" max="5" width="9.28125" style="0" hidden="1" customWidth="1"/>
    <col min="6" max="6" width="11.140625" style="0" hidden="1" customWidth="1"/>
    <col min="7" max="7" width="9.28125" style="0" bestFit="1" customWidth="1"/>
    <col min="8" max="8" width="10.7109375" style="0" bestFit="1" customWidth="1"/>
  </cols>
  <sheetData>
    <row r="3" spans="5:6" ht="12.75">
      <c r="E3" s="315"/>
      <c r="F3" s="315"/>
    </row>
    <row r="5" spans="1:6" ht="15.75" customHeight="1">
      <c r="A5" s="440" t="s">
        <v>223</v>
      </c>
      <c r="B5" s="441"/>
      <c r="C5" s="441"/>
      <c r="D5" s="441"/>
      <c r="E5" s="442"/>
      <c r="F5" s="443"/>
    </row>
    <row r="6" spans="1:6" ht="21.75" customHeight="1">
      <c r="A6" s="417" t="s">
        <v>277</v>
      </c>
      <c r="B6" s="418"/>
      <c r="C6" s="418"/>
      <c r="D6" s="418"/>
      <c r="E6" s="444"/>
      <c r="F6" s="445"/>
    </row>
    <row r="7" spans="1:8" ht="14.25" customHeight="1">
      <c r="A7" s="328" t="s">
        <v>82</v>
      </c>
      <c r="B7" s="328" t="s">
        <v>1</v>
      </c>
      <c r="C7" s="328" t="s">
        <v>2</v>
      </c>
      <c r="D7" s="328" t="s">
        <v>76</v>
      </c>
      <c r="E7" s="438" t="s">
        <v>415</v>
      </c>
      <c r="F7" s="439"/>
      <c r="G7" s="438" t="s">
        <v>434</v>
      </c>
      <c r="H7" s="439"/>
    </row>
    <row r="8" spans="1:8" ht="15" customHeight="1">
      <c r="A8" s="446"/>
      <c r="B8" s="446"/>
      <c r="C8" s="446"/>
      <c r="D8" s="446"/>
      <c r="E8" s="1" t="s">
        <v>80</v>
      </c>
      <c r="F8" s="1" t="s">
        <v>84</v>
      </c>
      <c r="G8" s="1" t="s">
        <v>80</v>
      </c>
      <c r="H8" s="1" t="s">
        <v>84</v>
      </c>
    </row>
    <row r="9" spans="1:8" ht="19.5" customHeight="1">
      <c r="A9" s="11">
        <v>1</v>
      </c>
      <c r="B9" s="12" t="s">
        <v>8</v>
      </c>
      <c r="C9" s="10" t="s">
        <v>43</v>
      </c>
      <c r="D9" s="10">
        <v>1</v>
      </c>
      <c r="E9" s="20">
        <v>200.89412759400068</v>
      </c>
      <c r="F9" s="20">
        <v>200.89412759400068</v>
      </c>
      <c r="G9" s="20">
        <v>213.38391640064728</v>
      </c>
      <c r="H9" s="20">
        <v>213.38391640064728</v>
      </c>
    </row>
    <row r="10" spans="1:10" ht="19.5" customHeight="1">
      <c r="A10" s="11">
        <f>A9+1</f>
        <v>2</v>
      </c>
      <c r="B10" s="12" t="s">
        <v>9</v>
      </c>
      <c r="C10" s="10" t="s">
        <v>43</v>
      </c>
      <c r="D10" s="10">
        <v>4</v>
      </c>
      <c r="E10" s="20">
        <v>180.8047148346006</v>
      </c>
      <c r="F10" s="20">
        <v>723.2188593384024</v>
      </c>
      <c r="G10" s="20">
        <v>192.04552476058254</v>
      </c>
      <c r="H10" s="20">
        <v>768.1820990423302</v>
      </c>
      <c r="J10" s="34"/>
    </row>
    <row r="11" spans="1:8" ht="19.5" customHeight="1">
      <c r="A11" s="11">
        <f aca="true" t="shared" si="0" ref="A11:A18">A10+1</f>
        <v>3</v>
      </c>
      <c r="B11" s="12" t="s">
        <v>30</v>
      </c>
      <c r="C11" s="10" t="s">
        <v>28</v>
      </c>
      <c r="D11" s="10">
        <v>1</v>
      </c>
      <c r="E11" s="20">
        <v>200.89412759400068</v>
      </c>
      <c r="F11" s="20">
        <v>200.89412759400068</v>
      </c>
      <c r="G11" s="20">
        <v>213.38391640064728</v>
      </c>
      <c r="H11" s="20">
        <v>213.38391640064728</v>
      </c>
    </row>
    <row r="12" spans="1:8" ht="19.5" customHeight="1">
      <c r="A12" s="11">
        <f t="shared" si="0"/>
        <v>4</v>
      </c>
      <c r="B12" s="12" t="s">
        <v>31</v>
      </c>
      <c r="C12" s="10" t="s">
        <v>43</v>
      </c>
      <c r="D12" s="10">
        <v>1</v>
      </c>
      <c r="E12" s="20">
        <v>251.11765949250085</v>
      </c>
      <c r="F12" s="20">
        <v>251.11765949250085</v>
      </c>
      <c r="G12" s="20">
        <v>266.7298955008091</v>
      </c>
      <c r="H12" s="20">
        <v>266.7298955008091</v>
      </c>
    </row>
    <row r="13" spans="1:8" ht="19.5" customHeight="1">
      <c r="A13" s="11">
        <f t="shared" si="0"/>
        <v>5</v>
      </c>
      <c r="B13" s="12" t="s">
        <v>142</v>
      </c>
      <c r="C13" s="10" t="s">
        <v>43</v>
      </c>
      <c r="D13" s="10">
        <v>1</v>
      </c>
      <c r="E13" s="20">
        <v>301.341191391001</v>
      </c>
      <c r="F13" s="20">
        <v>301.341191391001</v>
      </c>
      <c r="G13" s="20">
        <v>320.07587460097096</v>
      </c>
      <c r="H13" s="20">
        <v>320.07587460097096</v>
      </c>
    </row>
    <row r="14" spans="1:8" ht="19.5" customHeight="1">
      <c r="A14" s="11">
        <f t="shared" si="0"/>
        <v>6</v>
      </c>
      <c r="B14" s="12" t="s">
        <v>268</v>
      </c>
      <c r="C14" s="10" t="s">
        <v>43</v>
      </c>
      <c r="D14" s="10">
        <v>1</v>
      </c>
      <c r="E14" s="20">
        <v>502.2353189850017</v>
      </c>
      <c r="F14" s="20">
        <v>502.2353189850017</v>
      </c>
      <c r="G14" s="20">
        <v>533.4597910016182</v>
      </c>
      <c r="H14" s="20">
        <v>533.4597910016182</v>
      </c>
    </row>
    <row r="15" spans="1:8" ht="19.5" customHeight="1">
      <c r="A15" s="11">
        <f t="shared" si="0"/>
        <v>7</v>
      </c>
      <c r="B15" s="12" t="s">
        <v>12</v>
      </c>
      <c r="C15" s="10" t="s">
        <v>29</v>
      </c>
      <c r="D15" s="10">
        <v>47</v>
      </c>
      <c r="E15" s="20">
        <v>16.071530207520055</v>
      </c>
      <c r="F15" s="20">
        <v>755.3619197534426</v>
      </c>
      <c r="G15" s="20">
        <v>17.070713312051783</v>
      </c>
      <c r="H15" s="20">
        <v>802.3235256664339</v>
      </c>
    </row>
    <row r="16" spans="1:8" ht="19.5" customHeight="1">
      <c r="A16" s="11">
        <f t="shared" si="0"/>
        <v>8</v>
      </c>
      <c r="B16" s="12" t="s">
        <v>27</v>
      </c>
      <c r="C16" s="10" t="s">
        <v>43</v>
      </c>
      <c r="D16" s="10">
        <v>4</v>
      </c>
      <c r="E16" s="20">
        <v>130.58118293610042</v>
      </c>
      <c r="F16" s="20">
        <v>522.3247317444017</v>
      </c>
      <c r="G16" s="20">
        <v>138.6995456604207</v>
      </c>
      <c r="H16" s="20">
        <v>554.7981826416828</v>
      </c>
    </row>
    <row r="17" spans="1:8" ht="19.5" customHeight="1">
      <c r="A17" s="11">
        <f t="shared" si="0"/>
        <v>9</v>
      </c>
      <c r="B17" s="12" t="s">
        <v>138</v>
      </c>
      <c r="C17" s="10" t="s">
        <v>28</v>
      </c>
      <c r="D17" s="10">
        <v>1</v>
      </c>
      <c r="E17" s="20">
        <v>100.44706379700034</v>
      </c>
      <c r="F17" s="20">
        <v>100.44706379700034</v>
      </c>
      <c r="G17" s="20">
        <v>106.69195820032364</v>
      </c>
      <c r="H17" s="20">
        <v>106.69195820032364</v>
      </c>
    </row>
    <row r="18" spans="1:8" ht="19.5" customHeight="1">
      <c r="A18" s="11">
        <f t="shared" si="0"/>
        <v>10</v>
      </c>
      <c r="B18" s="12" t="s">
        <v>41</v>
      </c>
      <c r="C18" s="10" t="s">
        <v>43</v>
      </c>
      <c r="D18" s="10">
        <v>1</v>
      </c>
      <c r="E18" s="20">
        <v>50.22353189850017</v>
      </c>
      <c r="F18" s="20">
        <v>50.22353189850017</v>
      </c>
      <c r="G18" s="20">
        <v>53.34597910016182</v>
      </c>
      <c r="H18" s="20">
        <v>53.34597910016182</v>
      </c>
    </row>
    <row r="19" spans="1:8" ht="19.5" customHeight="1">
      <c r="A19" s="11">
        <v>11</v>
      </c>
      <c r="B19" s="12" t="s">
        <v>111</v>
      </c>
      <c r="C19" s="10" t="s">
        <v>43</v>
      </c>
      <c r="D19" s="10">
        <v>1</v>
      </c>
      <c r="E19" s="20">
        <v>80.35765103760028</v>
      </c>
      <c r="F19" s="20">
        <v>80.35765103760028</v>
      </c>
      <c r="G19" s="20">
        <v>85.35356656025893</v>
      </c>
      <c r="H19" s="20">
        <v>85.35356656025893</v>
      </c>
    </row>
    <row r="20" spans="1:8" ht="19.5" customHeight="1">
      <c r="A20" s="11">
        <v>12</v>
      </c>
      <c r="B20" s="12" t="s">
        <v>269</v>
      </c>
      <c r="C20" s="10" t="s">
        <v>85</v>
      </c>
      <c r="D20" s="10">
        <v>1</v>
      </c>
      <c r="E20" s="20">
        <v>150.6705956955005</v>
      </c>
      <c r="F20" s="20">
        <v>150.6705956955005</v>
      </c>
      <c r="G20" s="20">
        <v>160.03793730048548</v>
      </c>
      <c r="H20" s="20">
        <v>160.03793730048548</v>
      </c>
    </row>
    <row r="21" spans="1:8" ht="19.5" customHeight="1">
      <c r="A21" s="11">
        <v>13</v>
      </c>
      <c r="B21" s="12" t="s">
        <v>45</v>
      </c>
      <c r="C21" s="10" t="s">
        <v>85</v>
      </c>
      <c r="D21" s="10">
        <v>1</v>
      </c>
      <c r="E21" s="20">
        <v>200.89412759400068</v>
      </c>
      <c r="F21" s="20">
        <v>200.89412759400068</v>
      </c>
      <c r="G21" s="20">
        <v>213.38391640064728</v>
      </c>
      <c r="H21" s="20">
        <v>213.38391640064728</v>
      </c>
    </row>
    <row r="22" spans="1:8" ht="19.5" customHeight="1">
      <c r="A22" s="11">
        <v>14</v>
      </c>
      <c r="B22" s="12" t="s">
        <v>46</v>
      </c>
      <c r="C22" s="10" t="s">
        <v>28</v>
      </c>
      <c r="D22" s="10">
        <v>1</v>
      </c>
      <c r="E22" s="20">
        <v>100.44706379700034</v>
      </c>
      <c r="F22" s="20">
        <v>100.44706379700034</v>
      </c>
      <c r="G22" s="20">
        <v>106.69195820032364</v>
      </c>
      <c r="H22" s="20">
        <v>106.69195820032364</v>
      </c>
    </row>
    <row r="23" spans="1:8" ht="26.25" customHeight="1">
      <c r="A23" s="11">
        <v>15</v>
      </c>
      <c r="B23" s="12" t="s">
        <v>57</v>
      </c>
      <c r="C23" s="10" t="s">
        <v>28</v>
      </c>
      <c r="D23" s="10">
        <v>1</v>
      </c>
      <c r="E23" s="20">
        <v>703.1294465790024</v>
      </c>
      <c r="F23" s="20">
        <v>703.1294465790024</v>
      </c>
      <c r="G23" s="20">
        <v>746.8437074022655</v>
      </c>
      <c r="H23" s="20">
        <v>746.8437074022655</v>
      </c>
    </row>
    <row r="24" spans="1:8" ht="19.5" customHeight="1">
      <c r="A24" s="11">
        <v>16</v>
      </c>
      <c r="B24" s="12" t="s">
        <v>146</v>
      </c>
      <c r="C24" s="10" t="s">
        <v>85</v>
      </c>
      <c r="D24" s="10">
        <v>1</v>
      </c>
      <c r="E24" s="20">
        <v>662.9506210602024</v>
      </c>
      <c r="F24" s="20">
        <v>662.9506210602024</v>
      </c>
      <c r="G24" s="20">
        <v>704.1669241221362</v>
      </c>
      <c r="H24" s="20">
        <v>704.1669241221362</v>
      </c>
    </row>
    <row r="25" spans="1:8" ht="12.75">
      <c r="A25" s="2"/>
      <c r="B25" s="18" t="s">
        <v>98</v>
      </c>
      <c r="D25" s="2"/>
      <c r="E25" s="4"/>
      <c r="F25" s="22">
        <f>SUM(F9:F24)</f>
        <v>5506.508037351558</v>
      </c>
      <c r="G25" s="4"/>
      <c r="H25" s="22">
        <v>5848.853148541743</v>
      </c>
    </row>
    <row r="26" spans="1:8" ht="12.75">
      <c r="A26" s="2"/>
      <c r="B26" s="2"/>
      <c r="C26" s="2"/>
      <c r="D26" s="2"/>
      <c r="E26" s="4"/>
      <c r="F26" s="4"/>
      <c r="G26" s="4"/>
      <c r="H26" s="4"/>
    </row>
    <row r="27" spans="1:6" ht="12.75">
      <c r="A27" s="55"/>
      <c r="B27" s="289"/>
      <c r="C27" s="289"/>
      <c r="D27" s="289"/>
      <c r="E27" s="56"/>
      <c r="F27" s="9"/>
    </row>
    <row r="28" spans="2:6" ht="12.75" customHeight="1">
      <c r="B28" s="8"/>
      <c r="C28" s="8"/>
      <c r="D28" s="8"/>
      <c r="E28" s="287"/>
      <c r="F28" s="288"/>
    </row>
    <row r="29" spans="2:4" ht="38.25" customHeight="1">
      <c r="B29" s="309" t="s">
        <v>211</v>
      </c>
      <c r="C29" s="309"/>
      <c r="D29" s="309"/>
    </row>
  </sheetData>
  <sheetProtection/>
  <mergeCells count="10">
    <mergeCell ref="B29:D29"/>
    <mergeCell ref="G7:H7"/>
    <mergeCell ref="E3:F3"/>
    <mergeCell ref="A5:F5"/>
    <mergeCell ref="A6:F6"/>
    <mergeCell ref="E7:F7"/>
    <mergeCell ref="D7:D8"/>
    <mergeCell ref="C7:C8"/>
    <mergeCell ref="B7:B8"/>
    <mergeCell ref="A7:A8"/>
  </mergeCells>
  <printOptions/>
  <pageMargins left="1" right="0.17" top="0.38" bottom="0.36" header="0.22" footer="0.16"/>
  <pageSetup horizontalDpi="600" verticalDpi="600" orientation="landscape" paperSize="9" scale="98" r:id="rId1"/>
  <headerFooter alignWithMargins="0">
    <oddFooter>&amp;L&amp;8&amp;Z&amp;F</oddFooter>
  </headerFooter>
</worksheet>
</file>

<file path=xl/worksheets/sheet28.xml><?xml version="1.0" encoding="utf-8"?>
<worksheet xmlns="http://schemas.openxmlformats.org/spreadsheetml/2006/main" xmlns:r="http://schemas.openxmlformats.org/officeDocument/2006/relationships">
  <sheetPr>
    <tabColor indexed="33"/>
  </sheetPr>
  <dimension ref="B3:R33"/>
  <sheetViews>
    <sheetView zoomScaleSheetLayoutView="70" zoomScalePageLayoutView="0" workbookViewId="0" topLeftCell="B4">
      <pane xSplit="2" ySplit="6" topLeftCell="D19" activePane="bottomRight" state="frozen"/>
      <selection pane="topLeft" activeCell="B4" sqref="B4"/>
      <selection pane="topRight" activeCell="D4" sqref="D4"/>
      <selection pane="bottomLeft" activeCell="B10" sqref="B10"/>
      <selection pane="bottomRight" activeCell="C35" sqref="C35"/>
    </sheetView>
  </sheetViews>
  <sheetFormatPr defaultColWidth="9.140625" defaultRowHeight="12.75"/>
  <cols>
    <col min="2" max="2" width="4.00390625" style="0" customWidth="1"/>
    <col min="3" max="3" width="46.140625" style="0" customWidth="1"/>
    <col min="4" max="4" width="6.421875" style="0" customWidth="1"/>
    <col min="5" max="5" width="9.57421875" style="0" hidden="1" customWidth="1"/>
    <col min="6" max="6" width="5.140625" style="0" hidden="1" customWidth="1"/>
    <col min="7" max="7" width="8.421875" style="0" hidden="1" customWidth="1"/>
    <col min="8" max="8" width="5.140625" style="0" hidden="1" customWidth="1"/>
    <col min="9" max="9" width="9.00390625" style="0" hidden="1" customWidth="1"/>
    <col min="10" max="10" width="5.00390625" style="0" hidden="1" customWidth="1"/>
    <col min="11" max="11" width="11.7109375" style="0" hidden="1" customWidth="1"/>
    <col min="12" max="12" width="10.00390625" style="0" customWidth="1"/>
    <col min="18" max="18" width="10.57421875" style="0" bestFit="1" customWidth="1"/>
  </cols>
  <sheetData>
    <row r="3" spans="9:11" ht="12.75">
      <c r="I3" s="315" t="s">
        <v>203</v>
      </c>
      <c r="J3" s="315"/>
      <c r="K3" s="315"/>
    </row>
    <row r="4" spans="2:11" ht="16.5" customHeight="1">
      <c r="B4" s="433" t="s">
        <v>224</v>
      </c>
      <c r="C4" s="450"/>
      <c r="D4" s="450"/>
      <c r="E4" s="310"/>
      <c r="F4" s="310"/>
      <c r="G4" s="310"/>
      <c r="H4" s="310"/>
      <c r="I4" s="310"/>
      <c r="J4" s="310"/>
      <c r="K4" s="310"/>
    </row>
    <row r="5" spans="2:11" ht="17.25" customHeight="1">
      <c r="B5" s="417" t="s">
        <v>278</v>
      </c>
      <c r="C5" s="418"/>
      <c r="D5" s="418"/>
      <c r="E5" s="444"/>
      <c r="F5" s="444"/>
      <c r="G5" s="444"/>
      <c r="H5" s="444"/>
      <c r="I5" s="444"/>
      <c r="J5" s="444"/>
      <c r="K5" s="444"/>
    </row>
    <row r="6" spans="2:18" ht="14.25" customHeight="1">
      <c r="B6" s="392" t="s">
        <v>82</v>
      </c>
      <c r="C6" s="392" t="s">
        <v>1</v>
      </c>
      <c r="D6" s="392" t="s">
        <v>2</v>
      </c>
      <c r="E6" s="392" t="s">
        <v>421</v>
      </c>
      <c r="F6" s="321" t="s">
        <v>415</v>
      </c>
      <c r="G6" s="436"/>
      <c r="H6" s="321" t="s">
        <v>415</v>
      </c>
      <c r="I6" s="436"/>
      <c r="J6" s="321" t="s">
        <v>415</v>
      </c>
      <c r="K6" s="436"/>
      <c r="L6" s="392" t="s">
        <v>439</v>
      </c>
      <c r="M6" s="321" t="s">
        <v>434</v>
      </c>
      <c r="N6" s="436"/>
      <c r="O6" s="321" t="s">
        <v>434</v>
      </c>
      <c r="P6" s="436"/>
      <c r="Q6" s="321" t="s">
        <v>434</v>
      </c>
      <c r="R6" s="436"/>
    </row>
    <row r="7" spans="2:18" ht="12.75" customHeight="1">
      <c r="B7" s="451"/>
      <c r="C7" s="451"/>
      <c r="D7" s="451"/>
      <c r="E7" s="451"/>
      <c r="F7" s="437" t="s">
        <v>279</v>
      </c>
      <c r="G7" s="437"/>
      <c r="H7" s="437" t="s">
        <v>280</v>
      </c>
      <c r="I7" s="437"/>
      <c r="J7" s="437" t="s">
        <v>281</v>
      </c>
      <c r="K7" s="437"/>
      <c r="L7" s="451"/>
      <c r="M7" s="437" t="s">
        <v>279</v>
      </c>
      <c r="N7" s="437"/>
      <c r="O7" s="437" t="s">
        <v>280</v>
      </c>
      <c r="P7" s="437"/>
      <c r="Q7" s="437" t="s">
        <v>281</v>
      </c>
      <c r="R7" s="437"/>
    </row>
    <row r="8" spans="2:18" ht="12.75">
      <c r="B8" s="452"/>
      <c r="C8" s="452"/>
      <c r="D8" s="452"/>
      <c r="E8" s="452"/>
      <c r="F8" s="1" t="s">
        <v>76</v>
      </c>
      <c r="G8" s="1" t="s">
        <v>84</v>
      </c>
      <c r="H8" s="1" t="s">
        <v>76</v>
      </c>
      <c r="I8" s="1" t="s">
        <v>84</v>
      </c>
      <c r="J8" s="1" t="s">
        <v>76</v>
      </c>
      <c r="K8" s="1" t="s">
        <v>84</v>
      </c>
      <c r="L8" s="452"/>
      <c r="M8" s="1" t="s">
        <v>76</v>
      </c>
      <c r="N8" s="1" t="s">
        <v>84</v>
      </c>
      <c r="O8" s="1" t="s">
        <v>76</v>
      </c>
      <c r="P8" s="1" t="s">
        <v>84</v>
      </c>
      <c r="Q8" s="1" t="s">
        <v>76</v>
      </c>
      <c r="R8" s="1" t="s">
        <v>84</v>
      </c>
    </row>
    <row r="9" spans="2:11" ht="18.75" customHeight="1">
      <c r="B9" s="447">
        <v>1</v>
      </c>
      <c r="C9" s="12" t="s">
        <v>161</v>
      </c>
      <c r="D9" s="453"/>
      <c r="E9" s="454"/>
      <c r="F9" s="454"/>
      <c r="G9" s="454"/>
      <c r="H9" s="454"/>
      <c r="I9" s="454"/>
      <c r="J9" s="454"/>
      <c r="K9" s="455"/>
    </row>
    <row r="10" spans="2:18" ht="15" customHeight="1">
      <c r="B10" s="448"/>
      <c r="C10" s="12" t="s">
        <v>162</v>
      </c>
      <c r="D10" s="10" t="s">
        <v>21</v>
      </c>
      <c r="E10" s="21">
        <v>254.9810081000778</v>
      </c>
      <c r="F10" s="10">
        <v>2</v>
      </c>
      <c r="G10" s="20">
        <v>509.9620162001556</v>
      </c>
      <c r="H10" s="10">
        <v>2</v>
      </c>
      <c r="I10" s="20">
        <v>509.9620162001556</v>
      </c>
      <c r="J10" s="10">
        <v>0</v>
      </c>
      <c r="K10" s="20">
        <v>0</v>
      </c>
      <c r="L10" s="21">
        <v>270.8334323546677</v>
      </c>
      <c r="M10" s="10">
        <v>2</v>
      </c>
      <c r="N10" s="20">
        <v>541.6668647093354</v>
      </c>
      <c r="O10" s="10">
        <v>2</v>
      </c>
      <c r="P10" s="20">
        <v>541.6668647093354</v>
      </c>
      <c r="Q10" s="10">
        <v>0</v>
      </c>
      <c r="R10" s="20">
        <v>0</v>
      </c>
    </row>
    <row r="11" spans="2:18" ht="17.25" customHeight="1">
      <c r="B11" s="449"/>
      <c r="C11" s="12" t="s">
        <v>163</v>
      </c>
      <c r="D11" s="10" t="s">
        <v>21</v>
      </c>
      <c r="E11" s="21">
        <v>290.67834923408867</v>
      </c>
      <c r="F11" s="10">
        <v>0</v>
      </c>
      <c r="G11" s="20">
        <v>0</v>
      </c>
      <c r="H11" s="10">
        <v>0</v>
      </c>
      <c r="I11" s="20">
        <v>0</v>
      </c>
      <c r="J11" s="10">
        <v>2</v>
      </c>
      <c r="K11" s="20">
        <v>581.3566984681773</v>
      </c>
      <c r="L11" s="21">
        <v>308.7501128843212</v>
      </c>
      <c r="M11" s="10">
        <v>0</v>
      </c>
      <c r="N11" s="20">
        <v>0</v>
      </c>
      <c r="O11" s="10">
        <v>0</v>
      </c>
      <c r="P11" s="20">
        <v>0</v>
      </c>
      <c r="Q11" s="10">
        <v>2</v>
      </c>
      <c r="R11" s="20">
        <v>617.5002257686424</v>
      </c>
    </row>
    <row r="12" spans="2:18" ht="17.25" customHeight="1">
      <c r="B12" s="57">
        <v>2</v>
      </c>
      <c r="C12" s="12" t="s">
        <v>47</v>
      </c>
      <c r="D12" s="10" t="s">
        <v>43</v>
      </c>
      <c r="E12" s="21">
        <v>195.48543954339297</v>
      </c>
      <c r="F12" s="10">
        <v>4</v>
      </c>
      <c r="G12" s="20">
        <v>781.9417581735719</v>
      </c>
      <c r="H12" s="10">
        <v>4</v>
      </c>
      <c r="I12" s="20">
        <v>781.9417581735719</v>
      </c>
      <c r="J12" s="27">
        <v>4</v>
      </c>
      <c r="K12" s="20">
        <v>781.9417581735719</v>
      </c>
      <c r="L12" s="21">
        <v>207.63896480524525</v>
      </c>
      <c r="M12" s="10">
        <v>4</v>
      </c>
      <c r="N12" s="20">
        <v>830.555859220981</v>
      </c>
      <c r="O12" s="10">
        <v>4</v>
      </c>
      <c r="P12" s="20">
        <v>830.555859220981</v>
      </c>
      <c r="Q12" s="27">
        <v>4</v>
      </c>
      <c r="R12" s="20">
        <v>830.555859220981</v>
      </c>
    </row>
    <row r="13" spans="2:18" ht="19.5" customHeight="1">
      <c r="B13" s="57">
        <v>3</v>
      </c>
      <c r="C13" s="12" t="s">
        <v>164</v>
      </c>
      <c r="D13" s="10" t="s">
        <v>28</v>
      </c>
      <c r="E13" s="21">
        <v>195.48543954339297</v>
      </c>
      <c r="F13" s="10">
        <v>1</v>
      </c>
      <c r="G13" s="20">
        <v>195.48543954339297</v>
      </c>
      <c r="H13" s="10">
        <v>1</v>
      </c>
      <c r="I13" s="20">
        <v>195.48543954339297</v>
      </c>
      <c r="J13" s="10">
        <v>1</v>
      </c>
      <c r="K13" s="20">
        <v>195.48543954339297</v>
      </c>
      <c r="L13" s="21">
        <v>207.63896480524525</v>
      </c>
      <c r="M13" s="10">
        <v>1</v>
      </c>
      <c r="N13" s="20">
        <v>207.63896480524525</v>
      </c>
      <c r="O13" s="10">
        <v>1</v>
      </c>
      <c r="P13" s="20">
        <v>207.63896480524525</v>
      </c>
      <c r="Q13" s="10">
        <v>1</v>
      </c>
      <c r="R13" s="20">
        <v>207.63896480524525</v>
      </c>
    </row>
    <row r="14" spans="2:18" ht="18" customHeight="1">
      <c r="B14" s="57">
        <v>4</v>
      </c>
      <c r="C14" s="12" t="s">
        <v>165</v>
      </c>
      <c r="D14" s="10" t="s">
        <v>43</v>
      </c>
      <c r="E14" s="21">
        <v>195.48543954339297</v>
      </c>
      <c r="F14" s="10">
        <v>2</v>
      </c>
      <c r="G14" s="20">
        <v>390.97087908678594</v>
      </c>
      <c r="H14" s="10">
        <v>2</v>
      </c>
      <c r="I14" s="20">
        <v>390.97087908678594</v>
      </c>
      <c r="J14" s="10">
        <v>2</v>
      </c>
      <c r="K14" s="20">
        <v>390.97087908678594</v>
      </c>
      <c r="L14" s="21">
        <v>207.63896480524525</v>
      </c>
      <c r="M14" s="10">
        <v>2</v>
      </c>
      <c r="N14" s="20">
        <v>415.2779296104905</v>
      </c>
      <c r="O14" s="10">
        <v>2</v>
      </c>
      <c r="P14" s="20">
        <v>415.2779296104905</v>
      </c>
      <c r="Q14" s="10">
        <v>2</v>
      </c>
      <c r="R14" s="20">
        <v>415.2779296104905</v>
      </c>
    </row>
    <row r="15" spans="2:18" ht="19.5" customHeight="1">
      <c r="B15" s="57">
        <v>5</v>
      </c>
      <c r="C15" s="12" t="s">
        <v>166</v>
      </c>
      <c r="D15" s="10" t="s">
        <v>43</v>
      </c>
      <c r="E15" s="21">
        <v>790.4411251102412</v>
      </c>
      <c r="F15" s="10">
        <v>2</v>
      </c>
      <c r="G15" s="20">
        <v>1580.8822502204823</v>
      </c>
      <c r="H15" s="10">
        <v>2</v>
      </c>
      <c r="I15" s="20">
        <v>1580.8822502204823</v>
      </c>
      <c r="J15" s="27">
        <v>2</v>
      </c>
      <c r="K15" s="20">
        <v>1580.8822502204823</v>
      </c>
      <c r="L15" s="21">
        <v>839.58364029947</v>
      </c>
      <c r="M15" s="10">
        <v>2</v>
      </c>
      <c r="N15" s="20">
        <v>1679.16728059894</v>
      </c>
      <c r="O15" s="10">
        <v>2</v>
      </c>
      <c r="P15" s="20">
        <v>1679.16728059894</v>
      </c>
      <c r="Q15" s="27">
        <v>2</v>
      </c>
      <c r="R15" s="20">
        <v>1679.16728059894</v>
      </c>
    </row>
    <row r="16" spans="2:18" ht="29.25" customHeight="1">
      <c r="B16" s="57" t="s">
        <v>167</v>
      </c>
      <c r="C16" s="12" t="s">
        <v>307</v>
      </c>
      <c r="D16" s="10" t="s">
        <v>43</v>
      </c>
      <c r="E16" s="21">
        <v>739.4449234902257</v>
      </c>
      <c r="F16" s="10">
        <v>2</v>
      </c>
      <c r="G16" s="20">
        <v>1478.8898469804515</v>
      </c>
      <c r="H16" s="10">
        <v>2</v>
      </c>
      <c r="I16" s="20">
        <v>1478.8898469804515</v>
      </c>
      <c r="J16" s="10">
        <v>0</v>
      </c>
      <c r="K16" s="20">
        <v>0</v>
      </c>
      <c r="L16" s="21">
        <v>785.4169538285365</v>
      </c>
      <c r="M16" s="10">
        <v>2</v>
      </c>
      <c r="N16" s="20">
        <v>1570.833907657073</v>
      </c>
      <c r="O16" s="10">
        <v>2</v>
      </c>
      <c r="P16" s="20">
        <v>1570.833907657073</v>
      </c>
      <c r="Q16" s="10">
        <v>0</v>
      </c>
      <c r="R16" s="20">
        <v>0</v>
      </c>
    </row>
    <row r="17" spans="2:18" ht="19.5" customHeight="1">
      <c r="B17" s="57" t="s">
        <v>168</v>
      </c>
      <c r="C17" s="12" t="s">
        <v>308</v>
      </c>
      <c r="D17" s="10" t="s">
        <v>43</v>
      </c>
      <c r="E17" s="21">
        <v>1019.9240324003111</v>
      </c>
      <c r="F17" s="10"/>
      <c r="G17" s="20">
        <v>0</v>
      </c>
      <c r="H17" s="10"/>
      <c r="I17" s="20">
        <v>0</v>
      </c>
      <c r="J17" s="10">
        <v>2</v>
      </c>
      <c r="K17" s="20">
        <v>2039.8480648006223</v>
      </c>
      <c r="L17" s="21">
        <v>1083.3337294186708</v>
      </c>
      <c r="M17" s="10"/>
      <c r="N17" s="20">
        <v>0</v>
      </c>
      <c r="O17" s="10"/>
      <c r="P17" s="20">
        <v>0</v>
      </c>
      <c r="Q17" s="10">
        <v>2</v>
      </c>
      <c r="R17" s="20">
        <v>2166.6674588373417</v>
      </c>
    </row>
    <row r="18" spans="2:18" ht="17.25" customHeight="1">
      <c r="B18" s="57">
        <v>7</v>
      </c>
      <c r="C18" s="12" t="s">
        <v>169</v>
      </c>
      <c r="D18" s="10" t="s">
        <v>29</v>
      </c>
      <c r="E18" s="21">
        <v>16.99873387333852</v>
      </c>
      <c r="F18" s="10">
        <v>405</v>
      </c>
      <c r="G18" s="20">
        <v>6884.4872187021</v>
      </c>
      <c r="H18" s="10">
        <v>405</v>
      </c>
      <c r="I18" s="20">
        <v>6884.4872187021</v>
      </c>
      <c r="J18" s="27">
        <v>420</v>
      </c>
      <c r="K18" s="20">
        <v>7139.468226802178</v>
      </c>
      <c r="L18" s="21">
        <v>18.05556215697785</v>
      </c>
      <c r="M18" s="10">
        <v>405</v>
      </c>
      <c r="N18" s="20">
        <v>7312.502673576029</v>
      </c>
      <c r="O18" s="10">
        <v>405</v>
      </c>
      <c r="P18" s="20">
        <v>7312.502673576029</v>
      </c>
      <c r="Q18" s="27">
        <v>420</v>
      </c>
      <c r="R18" s="20">
        <v>7583.336105930697</v>
      </c>
    </row>
    <row r="19" spans="2:18" ht="18" customHeight="1">
      <c r="B19" s="57">
        <v>8</v>
      </c>
      <c r="C19" s="12" t="s">
        <v>282</v>
      </c>
      <c r="D19" s="10" t="s">
        <v>43</v>
      </c>
      <c r="E19" s="21">
        <v>220.98354035340077</v>
      </c>
      <c r="F19" s="10">
        <v>4</v>
      </c>
      <c r="G19" s="20">
        <v>883.9341614136031</v>
      </c>
      <c r="H19" s="10">
        <v>4</v>
      </c>
      <c r="I19" s="20">
        <v>883.9341614136031</v>
      </c>
      <c r="J19" s="10">
        <v>4</v>
      </c>
      <c r="K19" s="20">
        <v>883.9341614136031</v>
      </c>
      <c r="L19" s="21">
        <v>234.72230804071205</v>
      </c>
      <c r="M19" s="10">
        <v>4</v>
      </c>
      <c r="N19" s="20">
        <v>938.8892321628482</v>
      </c>
      <c r="O19" s="10">
        <v>4</v>
      </c>
      <c r="P19" s="20">
        <v>938.8892321628482</v>
      </c>
      <c r="Q19" s="10">
        <v>4</v>
      </c>
      <c r="R19" s="20">
        <v>938.8892321628482</v>
      </c>
    </row>
    <row r="20" spans="2:18" ht="17.25" customHeight="1">
      <c r="B20" s="57">
        <v>9</v>
      </c>
      <c r="C20" s="12" t="s">
        <v>170</v>
      </c>
      <c r="D20" s="10" t="s">
        <v>28</v>
      </c>
      <c r="E20" s="21">
        <v>297.477842783424</v>
      </c>
      <c r="F20" s="10">
        <v>1</v>
      </c>
      <c r="G20" s="20">
        <v>297.477842783424</v>
      </c>
      <c r="H20" s="10">
        <v>1</v>
      </c>
      <c r="I20" s="20">
        <v>297.477842783424</v>
      </c>
      <c r="J20" s="27">
        <v>1</v>
      </c>
      <c r="K20" s="20">
        <v>297.477842783424</v>
      </c>
      <c r="L20" s="21">
        <v>315.97233774711225</v>
      </c>
      <c r="M20" s="10">
        <v>1</v>
      </c>
      <c r="N20" s="20">
        <v>315.97233774711225</v>
      </c>
      <c r="O20" s="10">
        <v>1</v>
      </c>
      <c r="P20" s="20">
        <v>315.97233774711225</v>
      </c>
      <c r="Q20" s="27">
        <v>1</v>
      </c>
      <c r="R20" s="20">
        <v>315.97233774711225</v>
      </c>
    </row>
    <row r="21" spans="2:18" ht="17.25" customHeight="1">
      <c r="B21" s="57">
        <v>10</v>
      </c>
      <c r="C21" s="12" t="s">
        <v>171</v>
      </c>
      <c r="D21" s="10" t="s">
        <v>43</v>
      </c>
      <c r="E21" s="21">
        <v>59.495568556684816</v>
      </c>
      <c r="F21" s="10">
        <v>2</v>
      </c>
      <c r="G21" s="20">
        <v>118.99113711336963</v>
      </c>
      <c r="H21" s="10">
        <v>2</v>
      </c>
      <c r="I21" s="20">
        <v>118.99113711336963</v>
      </c>
      <c r="J21" s="10">
        <v>2</v>
      </c>
      <c r="K21" s="20">
        <v>118.99113711336963</v>
      </c>
      <c r="L21" s="21">
        <v>63.19446754942247</v>
      </c>
      <c r="M21" s="10">
        <v>2</v>
      </c>
      <c r="N21" s="20">
        <v>126.38893509884494</v>
      </c>
      <c r="O21" s="10">
        <v>2</v>
      </c>
      <c r="P21" s="20">
        <v>126.38893509884494</v>
      </c>
      <c r="Q21" s="10">
        <v>2</v>
      </c>
      <c r="R21" s="20">
        <v>126.38893509884494</v>
      </c>
    </row>
    <row r="22" spans="2:18" ht="15.75" customHeight="1">
      <c r="B22" s="57">
        <v>11</v>
      </c>
      <c r="C22" s="12" t="s">
        <v>172</v>
      </c>
      <c r="D22" s="10" t="s">
        <v>43</v>
      </c>
      <c r="E22" s="21">
        <v>42.49683468334629</v>
      </c>
      <c r="F22" s="10">
        <v>2</v>
      </c>
      <c r="G22" s="20">
        <v>84.99366936669259</v>
      </c>
      <c r="H22" s="10">
        <v>2</v>
      </c>
      <c r="I22" s="20">
        <v>84.99366936669259</v>
      </c>
      <c r="J22" s="10">
        <v>2</v>
      </c>
      <c r="K22" s="20">
        <v>84.99366936669259</v>
      </c>
      <c r="L22" s="21">
        <v>45.13890539244461</v>
      </c>
      <c r="M22" s="10">
        <v>2</v>
      </c>
      <c r="N22" s="20">
        <v>90.27781078488923</v>
      </c>
      <c r="O22" s="10">
        <v>2</v>
      </c>
      <c r="P22" s="20">
        <v>90.27781078488923</v>
      </c>
      <c r="Q22" s="10">
        <v>2</v>
      </c>
      <c r="R22" s="20">
        <v>90.27781078488923</v>
      </c>
    </row>
    <row r="23" spans="2:18" ht="17.25" customHeight="1">
      <c r="B23" s="57">
        <v>12</v>
      </c>
      <c r="C23" s="12" t="s">
        <v>173</v>
      </c>
      <c r="D23" s="10"/>
      <c r="E23" s="21">
        <v>0</v>
      </c>
      <c r="F23" s="10"/>
      <c r="G23" s="20">
        <v>0</v>
      </c>
      <c r="H23" s="10"/>
      <c r="I23" s="20">
        <v>0</v>
      </c>
      <c r="J23" s="10"/>
      <c r="K23" s="20">
        <v>0</v>
      </c>
      <c r="L23" s="21">
        <v>0</v>
      </c>
      <c r="M23" s="10"/>
      <c r="N23" s="20">
        <v>0</v>
      </c>
      <c r="O23" s="10"/>
      <c r="P23" s="20">
        <v>0</v>
      </c>
      <c r="Q23" s="10"/>
      <c r="R23" s="20">
        <v>0</v>
      </c>
    </row>
    <row r="24" spans="2:18" ht="12.75">
      <c r="B24" s="11"/>
      <c r="C24" s="12" t="s">
        <v>283</v>
      </c>
      <c r="D24" s="10" t="s">
        <v>43</v>
      </c>
      <c r="E24" s="21">
        <v>1121.9164356403423</v>
      </c>
      <c r="F24" s="10">
        <v>1</v>
      </c>
      <c r="G24" s="20">
        <v>1121.9164356403423</v>
      </c>
      <c r="H24" s="10">
        <v>1</v>
      </c>
      <c r="I24" s="20">
        <v>1121.9164356403423</v>
      </c>
      <c r="J24" s="10">
        <v>0</v>
      </c>
      <c r="K24" s="20">
        <v>0</v>
      </c>
      <c r="L24" s="21">
        <v>1191.6671023605381</v>
      </c>
      <c r="M24" s="10">
        <v>1</v>
      </c>
      <c r="N24" s="20">
        <v>1191.6671023605381</v>
      </c>
      <c r="O24" s="10">
        <v>1</v>
      </c>
      <c r="P24" s="20">
        <v>1191.6671023605381</v>
      </c>
      <c r="Q24" s="10">
        <v>0</v>
      </c>
      <c r="R24" s="20">
        <v>0</v>
      </c>
    </row>
    <row r="25" spans="2:18" ht="12.75">
      <c r="B25" s="11"/>
      <c r="C25" s="36" t="s">
        <v>284</v>
      </c>
      <c r="D25" s="10" t="s">
        <v>43</v>
      </c>
      <c r="E25" s="21">
        <v>2090.8442664206377</v>
      </c>
      <c r="F25" s="10"/>
      <c r="G25" s="20">
        <v>0</v>
      </c>
      <c r="H25" s="10"/>
      <c r="I25" s="20">
        <v>0</v>
      </c>
      <c r="J25" s="10">
        <v>1</v>
      </c>
      <c r="K25" s="20">
        <v>2090.8442664206377</v>
      </c>
      <c r="L25" s="21">
        <v>2220.8341453082753</v>
      </c>
      <c r="M25" s="10"/>
      <c r="N25" s="20">
        <v>0</v>
      </c>
      <c r="O25" s="10"/>
      <c r="P25" s="20">
        <v>0</v>
      </c>
      <c r="Q25" s="10">
        <v>1</v>
      </c>
      <c r="R25" s="20">
        <v>2220.8341453082753</v>
      </c>
    </row>
    <row r="26" spans="2:18" ht="12.75">
      <c r="B26" s="11">
        <v>13</v>
      </c>
      <c r="C26" s="12" t="s">
        <v>174</v>
      </c>
      <c r="D26" s="10" t="s">
        <v>43</v>
      </c>
      <c r="E26" s="21" t="s">
        <v>78</v>
      </c>
      <c r="F26" s="10">
        <v>1</v>
      </c>
      <c r="G26" s="20">
        <v>1376.1247740189044</v>
      </c>
      <c r="H26" s="10">
        <v>1</v>
      </c>
      <c r="I26" s="20">
        <v>2511.1765949250084</v>
      </c>
      <c r="J26" s="10">
        <v>1</v>
      </c>
      <c r="K26" s="20">
        <v>2511.1765949250084</v>
      </c>
      <c r="L26" s="21" t="s">
        <v>78</v>
      </c>
      <c r="M26" s="10">
        <v>1</v>
      </c>
      <c r="N26" s="20">
        <v>1461.6798273444338</v>
      </c>
      <c r="O26" s="10">
        <v>1</v>
      </c>
      <c r="P26" s="20">
        <v>2667.298955008091</v>
      </c>
      <c r="Q26" s="10">
        <v>1</v>
      </c>
      <c r="R26" s="20">
        <v>2667.298955008091</v>
      </c>
    </row>
    <row r="27" spans="2:18" ht="12.75">
      <c r="B27" s="11">
        <v>14</v>
      </c>
      <c r="C27" s="12" t="s">
        <v>175</v>
      </c>
      <c r="D27" s="10" t="s">
        <v>78</v>
      </c>
      <c r="E27" s="21" t="s">
        <v>78</v>
      </c>
      <c r="F27" s="10">
        <v>1</v>
      </c>
      <c r="G27" s="20">
        <v>1205.364765564004</v>
      </c>
      <c r="H27" s="10">
        <v>1</v>
      </c>
      <c r="I27" s="20">
        <v>1205.364765564004</v>
      </c>
      <c r="J27" s="10">
        <v>1</v>
      </c>
      <c r="K27" s="20">
        <v>1205.364765564004</v>
      </c>
      <c r="L27" s="21" t="s">
        <v>78</v>
      </c>
      <c r="M27" s="10">
        <v>1</v>
      </c>
      <c r="N27" s="20">
        <v>1280.3034984038839</v>
      </c>
      <c r="O27" s="10">
        <v>1</v>
      </c>
      <c r="P27" s="20">
        <v>1280.3034984038839</v>
      </c>
      <c r="Q27" s="10">
        <v>1</v>
      </c>
      <c r="R27" s="20">
        <v>1280.3034984038839</v>
      </c>
    </row>
    <row r="28" spans="2:18" ht="12.75">
      <c r="B28" s="11">
        <v>15</v>
      </c>
      <c r="C28" s="12" t="s">
        <v>176</v>
      </c>
      <c r="D28" s="10" t="s">
        <v>28</v>
      </c>
      <c r="E28" s="21">
        <v>329.0063995072843</v>
      </c>
      <c r="F28" s="10">
        <v>1</v>
      </c>
      <c r="G28" s="20">
        <v>329.0063995072843</v>
      </c>
      <c r="H28" s="10">
        <v>1</v>
      </c>
      <c r="I28" s="20">
        <v>329.0063995072843</v>
      </c>
      <c r="J28" s="10">
        <v>1</v>
      </c>
      <c r="K28" s="20">
        <v>329.0063995072843</v>
      </c>
      <c r="L28" s="21">
        <v>349.46105637105165</v>
      </c>
      <c r="M28" s="10">
        <v>1</v>
      </c>
      <c r="N28" s="20">
        <v>349.46105637105165</v>
      </c>
      <c r="O28" s="10">
        <v>1</v>
      </c>
      <c r="P28" s="20">
        <v>349.46105637105165</v>
      </c>
      <c r="Q28" s="10">
        <v>1</v>
      </c>
      <c r="R28" s="20">
        <v>349.46105637105165</v>
      </c>
    </row>
    <row r="29" spans="2:18" ht="12.75">
      <c r="B29" s="11">
        <v>16</v>
      </c>
      <c r="C29" s="12" t="s">
        <v>177</v>
      </c>
      <c r="D29" s="10" t="s">
        <v>28</v>
      </c>
      <c r="E29" s="21">
        <v>658.0127990145686</v>
      </c>
      <c r="F29" s="10">
        <v>0</v>
      </c>
      <c r="G29" s="20">
        <v>0</v>
      </c>
      <c r="H29" s="10">
        <v>1</v>
      </c>
      <c r="I29" s="20">
        <v>658.0127990145686</v>
      </c>
      <c r="J29" s="10">
        <v>1</v>
      </c>
      <c r="K29" s="20">
        <v>658.0127990145686</v>
      </c>
      <c r="L29" s="21">
        <v>698.9221127421033</v>
      </c>
      <c r="M29" s="10">
        <v>0</v>
      </c>
      <c r="N29" s="20">
        <v>0</v>
      </c>
      <c r="O29" s="10">
        <v>1</v>
      </c>
      <c r="P29" s="20">
        <v>698.9221127421033</v>
      </c>
      <c r="Q29" s="10">
        <v>1</v>
      </c>
      <c r="R29" s="20">
        <v>698.9221127421033</v>
      </c>
    </row>
    <row r="30" spans="2:18" ht="12.75">
      <c r="B30" s="2"/>
      <c r="C30" s="18" t="s">
        <v>98</v>
      </c>
      <c r="E30" s="3"/>
      <c r="F30" s="10"/>
      <c r="G30" s="22">
        <f>SUM(G10:G29)</f>
        <v>17240.428594314566</v>
      </c>
      <c r="H30" s="10"/>
      <c r="I30" s="22">
        <f>SUM(I10:I29)</f>
        <v>19033.49321423524</v>
      </c>
      <c r="J30" s="10"/>
      <c r="K30" s="22">
        <f>SUM(K10:K29)</f>
        <v>20889.754953203807</v>
      </c>
      <c r="L30" s="3"/>
      <c r="M30" s="10"/>
      <c r="N30" s="22">
        <v>18312.283280451695</v>
      </c>
      <c r="O30" s="10"/>
      <c r="P30" s="22">
        <v>20216.82452085746</v>
      </c>
      <c r="Q30" s="10"/>
      <c r="R30" s="22">
        <v>22188.49190839944</v>
      </c>
    </row>
    <row r="31" spans="2:18" ht="12.75">
      <c r="B31" s="2"/>
      <c r="C31" s="2"/>
      <c r="D31" s="2"/>
      <c r="E31" s="4"/>
      <c r="F31" s="10"/>
      <c r="G31" s="10"/>
      <c r="H31" s="10"/>
      <c r="I31" s="10"/>
      <c r="J31" s="10"/>
      <c r="K31" s="10"/>
      <c r="L31" s="4"/>
      <c r="M31" s="10"/>
      <c r="N31" s="10"/>
      <c r="O31" s="10"/>
      <c r="P31" s="10"/>
      <c r="Q31" s="10"/>
      <c r="R31" s="10"/>
    </row>
    <row r="32" spans="3:11" ht="15" customHeight="1">
      <c r="C32" s="283"/>
      <c r="D32" s="283"/>
      <c r="E32" s="277"/>
      <c r="F32" s="277"/>
      <c r="G32" s="277"/>
      <c r="H32" s="277"/>
      <c r="I32" s="277"/>
      <c r="J32" s="277"/>
      <c r="K32" s="277"/>
    </row>
    <row r="33" spans="3:14" ht="41.25" customHeight="1">
      <c r="C33" s="309" t="s">
        <v>211</v>
      </c>
      <c r="D33" s="309"/>
      <c r="E33" s="309"/>
      <c r="F33" s="309"/>
      <c r="G33" s="309"/>
      <c r="H33" s="309"/>
      <c r="I33" s="309"/>
      <c r="J33" s="309"/>
      <c r="K33" s="309"/>
      <c r="L33" s="309"/>
      <c r="M33" s="309"/>
      <c r="N33" s="309"/>
    </row>
  </sheetData>
  <sheetProtection/>
  <mergeCells count="23">
    <mergeCell ref="C33:N33"/>
    <mergeCell ref="L6:L8"/>
    <mergeCell ref="M6:N6"/>
    <mergeCell ref="O6:P6"/>
    <mergeCell ref="D9:K9"/>
    <mergeCell ref="F6:G6"/>
    <mergeCell ref="H6:I6"/>
    <mergeCell ref="J6:K6"/>
    <mergeCell ref="F7:G7"/>
    <mergeCell ref="H7:I7"/>
    <mergeCell ref="Q6:R6"/>
    <mergeCell ref="M7:N7"/>
    <mergeCell ref="O7:P7"/>
    <mergeCell ref="Q7:R7"/>
    <mergeCell ref="J7:K7"/>
    <mergeCell ref="B9:B11"/>
    <mergeCell ref="I3:K3"/>
    <mergeCell ref="B4:K4"/>
    <mergeCell ref="B5:K5"/>
    <mergeCell ref="B6:B8"/>
    <mergeCell ref="C6:C8"/>
    <mergeCell ref="D6:D8"/>
    <mergeCell ref="E6:E8"/>
  </mergeCells>
  <printOptions/>
  <pageMargins left="0.57" right="0.17" top="0.51" bottom="0.43" header="0.22" footer="0.16"/>
  <pageSetup horizontalDpi="600" verticalDpi="600" orientation="landscape" paperSize="9" scale="75" r:id="rId1"/>
  <headerFooter alignWithMargins="0">
    <oddFooter>&amp;L&amp;8&amp;Z&amp;F</oddFooter>
  </headerFooter>
</worksheet>
</file>

<file path=xl/worksheets/sheet29.xml><?xml version="1.0" encoding="utf-8"?>
<worksheet xmlns="http://schemas.openxmlformats.org/spreadsheetml/2006/main" xmlns:r="http://schemas.openxmlformats.org/officeDocument/2006/relationships">
  <sheetPr>
    <tabColor indexed="33"/>
  </sheetPr>
  <dimension ref="A3:G20"/>
  <sheetViews>
    <sheetView zoomScalePageLayoutView="0" workbookViewId="0" topLeftCell="A4">
      <pane xSplit="2" ySplit="4" topLeftCell="C11" activePane="bottomRight" state="frozen"/>
      <selection pane="topLeft" activeCell="A4" sqref="A4"/>
      <selection pane="topRight" activeCell="C4" sqref="C4"/>
      <selection pane="bottomLeft" activeCell="A8" sqref="A8"/>
      <selection pane="bottomRight" activeCell="M17" sqref="M17"/>
    </sheetView>
  </sheetViews>
  <sheetFormatPr defaultColWidth="9.140625" defaultRowHeight="12.75"/>
  <cols>
    <col min="1" max="1" width="5.140625" style="0" customWidth="1"/>
    <col min="2" max="2" width="60.140625" style="0" customWidth="1"/>
    <col min="3" max="3" width="8.8515625" style="0" customWidth="1"/>
    <col min="4" max="4" width="9.28125" style="0" hidden="1" customWidth="1"/>
    <col min="5" max="5" width="10.8515625" style="0" hidden="1" customWidth="1"/>
    <col min="6" max="6" width="9.28125" style="0" bestFit="1" customWidth="1"/>
    <col min="7" max="7" width="13.00390625" style="0" bestFit="1" customWidth="1"/>
  </cols>
  <sheetData>
    <row r="3" spans="4:5" ht="12.75">
      <c r="D3" s="392" t="s">
        <v>434</v>
      </c>
      <c r="E3" s="456"/>
    </row>
    <row r="4" spans="1:7" ht="18.75" customHeight="1">
      <c r="A4" s="390" t="s">
        <v>225</v>
      </c>
      <c r="B4" s="390"/>
      <c r="C4" s="390"/>
      <c r="D4" s="390"/>
      <c r="E4" s="390"/>
      <c r="F4" s="390"/>
      <c r="G4" s="390"/>
    </row>
    <row r="5" spans="1:7" ht="40.5" customHeight="1">
      <c r="A5" s="378" t="s">
        <v>285</v>
      </c>
      <c r="B5" s="378"/>
      <c r="C5" s="378"/>
      <c r="D5" s="378"/>
      <c r="E5" s="378"/>
      <c r="F5" s="378"/>
      <c r="G5" s="378"/>
    </row>
    <row r="6" spans="1:7" ht="12.75" customHeight="1">
      <c r="A6" s="328" t="s">
        <v>82</v>
      </c>
      <c r="B6" s="328" t="s">
        <v>1</v>
      </c>
      <c r="C6" s="328" t="s">
        <v>2</v>
      </c>
      <c r="D6" s="321" t="s">
        <v>415</v>
      </c>
      <c r="E6" s="436"/>
      <c r="F6" s="321" t="s">
        <v>434</v>
      </c>
      <c r="G6" s="436"/>
    </row>
    <row r="7" spans="1:7" ht="12.75">
      <c r="A7" s="314"/>
      <c r="B7" s="314"/>
      <c r="C7" s="314"/>
      <c r="D7" s="35" t="s">
        <v>76</v>
      </c>
      <c r="E7" s="1" t="s">
        <v>84</v>
      </c>
      <c r="F7" s="35" t="s">
        <v>76</v>
      </c>
      <c r="G7" s="1" t="s">
        <v>84</v>
      </c>
    </row>
    <row r="8" spans="1:7" ht="27.75" customHeight="1">
      <c r="A8" s="11">
        <v>1</v>
      </c>
      <c r="B8" s="12" t="s">
        <v>178</v>
      </c>
      <c r="C8" s="10" t="s">
        <v>188</v>
      </c>
      <c r="D8" s="10">
        <v>600</v>
      </c>
      <c r="E8" s="20">
        <v>106072.09936963236</v>
      </c>
      <c r="F8" s="10">
        <v>600</v>
      </c>
      <c r="G8" s="20">
        <v>112666.70785954177</v>
      </c>
    </row>
    <row r="9" spans="1:7" ht="27.75" customHeight="1">
      <c r="A9" s="11">
        <f>A8+1</f>
        <v>2</v>
      </c>
      <c r="B9" s="12" t="s">
        <v>179</v>
      </c>
      <c r="C9" s="10" t="s">
        <v>20</v>
      </c>
      <c r="D9" s="10">
        <v>1</v>
      </c>
      <c r="E9" s="20">
        <v>46014.79992540586</v>
      </c>
      <c r="F9" s="10">
        <v>1</v>
      </c>
      <c r="G9" s="20">
        <v>48875.586051568265</v>
      </c>
    </row>
    <row r="10" spans="1:7" ht="27.75" customHeight="1">
      <c r="A10" s="11">
        <f aca="true" t="shared" si="0" ref="A10:A17">A9+1</f>
        <v>3</v>
      </c>
      <c r="B10" s="12" t="s">
        <v>180</v>
      </c>
      <c r="C10" s="10" t="s">
        <v>21</v>
      </c>
      <c r="D10" s="10">
        <v>3</v>
      </c>
      <c r="E10" s="20">
        <v>9106.53080383605</v>
      </c>
      <c r="F10" s="10">
        <v>3</v>
      </c>
      <c r="G10" s="20">
        <v>9672.692930441342</v>
      </c>
    </row>
    <row r="11" spans="1:7" ht="27.75" customHeight="1">
      <c r="A11" s="11">
        <f t="shared" si="0"/>
        <v>4</v>
      </c>
      <c r="B11" s="12" t="s">
        <v>181</v>
      </c>
      <c r="C11" s="10" t="s">
        <v>21</v>
      </c>
      <c r="D11" s="10">
        <v>2</v>
      </c>
      <c r="E11" s="20">
        <v>5134.8539013026575</v>
      </c>
      <c r="F11" s="10">
        <v>2</v>
      </c>
      <c r="G11" s="20">
        <v>5454.092903200545</v>
      </c>
    </row>
    <row r="12" spans="1:7" ht="27.75" customHeight="1">
      <c r="A12" s="11">
        <f t="shared" si="0"/>
        <v>5</v>
      </c>
      <c r="B12" s="12" t="s">
        <v>182</v>
      </c>
      <c r="C12" s="10" t="s">
        <v>20</v>
      </c>
      <c r="D12" s="10">
        <v>1</v>
      </c>
      <c r="E12" s="20">
        <v>2567.4269506513288</v>
      </c>
      <c r="F12" s="10">
        <v>1</v>
      </c>
      <c r="G12" s="20">
        <v>2727.0464516002726</v>
      </c>
    </row>
    <row r="13" spans="1:7" ht="27.75" customHeight="1">
      <c r="A13" s="11">
        <f t="shared" si="0"/>
        <v>6</v>
      </c>
      <c r="B13" s="12" t="s">
        <v>183</v>
      </c>
      <c r="C13" s="10" t="s">
        <v>20</v>
      </c>
      <c r="D13" s="10">
        <v>1</v>
      </c>
      <c r="E13" s="20">
        <v>9329.523285465391</v>
      </c>
      <c r="F13" s="10">
        <v>1</v>
      </c>
      <c r="G13" s="20">
        <v>9909.54907764606</v>
      </c>
    </row>
    <row r="14" spans="1:7" ht="27.75" customHeight="1">
      <c r="A14" s="11">
        <f t="shared" si="0"/>
        <v>7</v>
      </c>
      <c r="B14" s="12" t="s">
        <v>184</v>
      </c>
      <c r="C14" s="10" t="s">
        <v>189</v>
      </c>
      <c r="D14" s="10">
        <v>100</v>
      </c>
      <c r="E14" s="20">
        <v>3816.988424286013</v>
      </c>
      <c r="F14" s="10">
        <v>100</v>
      </c>
      <c r="G14" s="20">
        <v>4054.2944116122985</v>
      </c>
    </row>
    <row r="15" spans="1:7" ht="27.75" customHeight="1">
      <c r="A15" s="11">
        <f t="shared" si="0"/>
        <v>8</v>
      </c>
      <c r="B15" s="12" t="s">
        <v>185</v>
      </c>
      <c r="C15" s="10" t="s">
        <v>189</v>
      </c>
      <c r="D15" s="10">
        <v>8</v>
      </c>
      <c r="E15" s="20">
        <v>369.64519477296125</v>
      </c>
      <c r="F15" s="10">
        <v>8</v>
      </c>
      <c r="G15" s="20">
        <v>392.62640617719103</v>
      </c>
    </row>
    <row r="16" spans="1:7" ht="27.75" customHeight="1">
      <c r="A16" s="11">
        <f t="shared" si="0"/>
        <v>9</v>
      </c>
      <c r="B16" s="14" t="s">
        <v>186</v>
      </c>
      <c r="C16" s="10" t="s">
        <v>21</v>
      </c>
      <c r="D16" s="10">
        <v>30</v>
      </c>
      <c r="E16" s="20">
        <v>2109.3883397370073</v>
      </c>
      <c r="F16" s="10">
        <v>30</v>
      </c>
      <c r="G16" s="20">
        <v>2240.5311222067967</v>
      </c>
    </row>
    <row r="17" spans="1:7" ht="27.75" customHeight="1">
      <c r="A17" s="11">
        <f t="shared" si="0"/>
        <v>10</v>
      </c>
      <c r="B17" s="14" t="s">
        <v>187</v>
      </c>
      <c r="C17" s="10" t="s">
        <v>78</v>
      </c>
      <c r="D17" s="10"/>
      <c r="E17" s="10"/>
      <c r="F17" s="10"/>
      <c r="G17" s="10"/>
    </row>
    <row r="18" spans="1:7" ht="21" customHeight="1">
      <c r="A18" s="4"/>
      <c r="B18" s="18" t="s">
        <v>98</v>
      </c>
      <c r="D18" s="4"/>
      <c r="E18" s="37">
        <f>SUM(E8:E17)</f>
        <v>184521.2561950896</v>
      </c>
      <c r="F18" s="4"/>
      <c r="G18" s="54">
        <v>195993.1272139945</v>
      </c>
    </row>
    <row r="19" spans="2:5" ht="11.25" customHeight="1">
      <c r="B19" s="8"/>
      <c r="C19" s="8"/>
      <c r="D19" s="8"/>
      <c r="E19" s="8"/>
    </row>
    <row r="20" spans="2:3" ht="41.25" customHeight="1">
      <c r="B20" s="309" t="s">
        <v>211</v>
      </c>
      <c r="C20" s="309"/>
    </row>
  </sheetData>
  <sheetProtection/>
  <mergeCells count="9">
    <mergeCell ref="B20:C20"/>
    <mergeCell ref="D3:E3"/>
    <mergeCell ref="A6:A7"/>
    <mergeCell ref="B6:B7"/>
    <mergeCell ref="C6:C7"/>
    <mergeCell ref="F6:G6"/>
    <mergeCell ref="A4:G4"/>
    <mergeCell ref="A5:G5"/>
    <mergeCell ref="D6:E6"/>
  </mergeCells>
  <printOptions/>
  <pageMargins left="0.94" right="0.17" top="0.51" bottom="0.44" header="0.22" footer="0.16"/>
  <pageSetup horizontalDpi="600" verticalDpi="600" orientation="landscape" paperSize="9" scale="116" r:id="rId1"/>
  <headerFooter alignWithMargins="0">
    <oddFooter>&amp;L&amp;8&amp;Z&amp;F</oddFooter>
  </headerFooter>
</worksheet>
</file>

<file path=xl/worksheets/sheet3.xml><?xml version="1.0" encoding="utf-8"?>
<worksheet xmlns="http://schemas.openxmlformats.org/spreadsheetml/2006/main" xmlns:r="http://schemas.openxmlformats.org/officeDocument/2006/relationships">
  <sheetPr>
    <tabColor indexed="33"/>
  </sheetPr>
  <dimension ref="A2:O24"/>
  <sheetViews>
    <sheetView workbookViewId="0" topLeftCell="A2">
      <pane xSplit="2" ySplit="8" topLeftCell="C19" activePane="bottomRight" state="frozen"/>
      <selection pane="topLeft" activeCell="A2" sqref="A2"/>
      <selection pane="topRight" activeCell="C2" sqref="C2"/>
      <selection pane="bottomLeft" activeCell="A10" sqref="A10"/>
      <selection pane="bottomRight" activeCell="Q9" sqref="Q9"/>
    </sheetView>
  </sheetViews>
  <sheetFormatPr defaultColWidth="9.140625" defaultRowHeight="12.75"/>
  <cols>
    <col min="1" max="1" width="5.7109375" style="0" customWidth="1"/>
    <col min="2" max="2" width="31.00390625" style="0" customWidth="1"/>
    <col min="3" max="3" width="6.8515625" style="0" customWidth="1"/>
    <col min="4" max="4" width="6.421875" style="0" customWidth="1"/>
    <col min="5" max="5" width="0.2890625" style="0" hidden="1" customWidth="1"/>
    <col min="6" max="6" width="12.421875" style="0" hidden="1" customWidth="1"/>
    <col min="7" max="7" width="8.140625" style="0" customWidth="1"/>
    <col min="8" max="8" width="11.421875" style="0" customWidth="1"/>
    <col min="9" max="9" width="0.13671875" style="0" customWidth="1"/>
    <col min="10" max="10" width="11.421875" style="0" hidden="1" customWidth="1"/>
    <col min="11" max="11" width="0.2890625" style="0" hidden="1" customWidth="1"/>
    <col min="12" max="12" width="9.140625" style="0" hidden="1" customWidth="1"/>
    <col min="13" max="13" width="7.421875" style="0" customWidth="1"/>
    <col min="14" max="14" width="12.00390625" style="0" bestFit="1" customWidth="1"/>
  </cols>
  <sheetData>
    <row r="2" spans="10:14" ht="12.75">
      <c r="J2" s="315" t="s">
        <v>426</v>
      </c>
      <c r="K2" s="315"/>
      <c r="L2" s="315"/>
      <c r="M2" s="315"/>
      <c r="N2" s="315"/>
    </row>
    <row r="3" spans="1:14" ht="15" customHeight="1">
      <c r="A3" s="316" t="s">
        <v>356</v>
      </c>
      <c r="B3" s="317"/>
      <c r="C3" s="317"/>
      <c r="D3" s="317"/>
      <c r="E3" s="317"/>
      <c r="F3" s="317"/>
      <c r="G3" s="317"/>
      <c r="H3" s="317"/>
      <c r="I3" s="318"/>
      <c r="J3" s="318"/>
      <c r="K3" s="319"/>
      <c r="L3" s="319"/>
      <c r="M3" s="319"/>
      <c r="N3" s="319"/>
    </row>
    <row r="4" spans="1:14" ht="15" customHeight="1">
      <c r="A4" s="211"/>
      <c r="B4" s="235"/>
      <c r="C4" s="235"/>
      <c r="D4" s="235"/>
      <c r="E4" s="235"/>
      <c r="F4" s="235"/>
      <c r="G4" s="235"/>
      <c r="H4" s="235"/>
      <c r="I4" s="236"/>
      <c r="J4" s="236"/>
      <c r="K4" s="237"/>
      <c r="L4" s="237"/>
      <c r="M4" s="237"/>
      <c r="N4" s="237"/>
    </row>
    <row r="5" spans="2:14" ht="29.25" customHeight="1">
      <c r="B5" s="327" t="s">
        <v>495</v>
      </c>
      <c r="C5" s="327"/>
      <c r="D5" s="327"/>
      <c r="E5" s="327"/>
      <c r="F5" s="327"/>
      <c r="G5" s="327"/>
      <c r="H5" s="327"/>
      <c r="I5" s="327"/>
      <c r="J5" s="327"/>
      <c r="K5" s="327"/>
      <c r="L5" s="327"/>
      <c r="M5" s="327"/>
      <c r="N5" s="238"/>
    </row>
    <row r="6" spans="1:14" ht="14.25" customHeight="1">
      <c r="A6" s="223"/>
      <c r="B6" s="29"/>
      <c r="C6" s="29"/>
      <c r="D6" s="29"/>
      <c r="E6" s="29"/>
      <c r="F6" s="29"/>
      <c r="G6" s="29"/>
      <c r="H6" s="29"/>
      <c r="I6" s="70"/>
      <c r="J6" s="70"/>
      <c r="K6" s="238"/>
      <c r="L6" s="238"/>
      <c r="M6" s="238"/>
      <c r="N6" s="238"/>
    </row>
    <row r="7" spans="1:14" ht="30" customHeight="1">
      <c r="A7" s="320" t="s">
        <v>0</v>
      </c>
      <c r="B7" s="320" t="s">
        <v>1</v>
      </c>
      <c r="C7" s="328" t="s">
        <v>2</v>
      </c>
      <c r="D7" s="328" t="s">
        <v>76</v>
      </c>
      <c r="E7" s="321" t="s">
        <v>3</v>
      </c>
      <c r="F7" s="321"/>
      <c r="G7" s="322"/>
      <c r="H7" s="323"/>
      <c r="I7" s="321" t="s">
        <v>4</v>
      </c>
      <c r="J7" s="321"/>
      <c r="K7" s="321"/>
      <c r="L7" s="321"/>
      <c r="M7" s="321"/>
      <c r="N7" s="321"/>
    </row>
    <row r="8" spans="1:14" ht="29.25" customHeight="1">
      <c r="A8" s="320"/>
      <c r="B8" s="320"/>
      <c r="C8" s="313"/>
      <c r="D8" s="313"/>
      <c r="E8" s="321" t="s">
        <v>412</v>
      </c>
      <c r="F8" s="321"/>
      <c r="G8" s="321" t="s">
        <v>425</v>
      </c>
      <c r="H8" s="321"/>
      <c r="I8" s="321" t="s">
        <v>412</v>
      </c>
      <c r="J8" s="321"/>
      <c r="K8" s="321" t="s">
        <v>204</v>
      </c>
      <c r="L8" s="321"/>
      <c r="M8" s="321" t="s">
        <v>425</v>
      </c>
      <c r="N8" s="321"/>
    </row>
    <row r="9" spans="1:14" ht="18" customHeight="1">
      <c r="A9" s="320"/>
      <c r="B9" s="320"/>
      <c r="C9" s="314"/>
      <c r="D9" s="314"/>
      <c r="E9" s="1" t="s">
        <v>80</v>
      </c>
      <c r="F9" s="1" t="s">
        <v>84</v>
      </c>
      <c r="G9" s="1" t="s">
        <v>80</v>
      </c>
      <c r="H9" s="1" t="s">
        <v>84</v>
      </c>
      <c r="I9" s="1" t="s">
        <v>80</v>
      </c>
      <c r="J9" s="1" t="s">
        <v>84</v>
      </c>
      <c r="K9" s="1" t="s">
        <v>80</v>
      </c>
      <c r="L9" s="1" t="s">
        <v>84</v>
      </c>
      <c r="M9" s="1" t="s">
        <v>80</v>
      </c>
      <c r="N9" s="1" t="s">
        <v>84</v>
      </c>
    </row>
    <row r="10" spans="1:14" ht="22.5" customHeight="1">
      <c r="A10" s="11">
        <v>1</v>
      </c>
      <c r="B10" s="12" t="s">
        <v>8</v>
      </c>
      <c r="C10" s="10" t="s">
        <v>21</v>
      </c>
      <c r="D10" s="10">
        <v>4</v>
      </c>
      <c r="E10" s="20">
        <v>267.89906918928705</v>
      </c>
      <c r="F10" s="20">
        <v>1071.5962767571482</v>
      </c>
      <c r="G10" s="20">
        <f>E10*1.062171</f>
        <v>284.5546222198542</v>
      </c>
      <c r="H10" s="20">
        <v>1138.2184888794168</v>
      </c>
      <c r="I10" s="20">
        <v>241.0729531128008</v>
      </c>
      <c r="J10" s="20">
        <v>964.2918124512032</v>
      </c>
      <c r="K10" s="34"/>
      <c r="L10" s="34"/>
      <c r="M10" s="20">
        <f>I10*1.062171</f>
        <v>256.06069968077674</v>
      </c>
      <c r="N10" s="20">
        <v>1024.242798723107</v>
      </c>
    </row>
    <row r="11" spans="1:15" ht="25.5" customHeight="1">
      <c r="A11" s="11">
        <f>A10+1</f>
        <v>2</v>
      </c>
      <c r="B11" s="12" t="s">
        <v>9</v>
      </c>
      <c r="C11" s="10" t="s">
        <v>21</v>
      </c>
      <c r="D11" s="10">
        <v>8</v>
      </c>
      <c r="E11" s="20">
        <v>223.24922432440587</v>
      </c>
      <c r="F11" s="20">
        <v>1785.993794595247</v>
      </c>
      <c r="G11" s="20">
        <f aca="true" t="shared" si="0" ref="G11:G19">E11*1.062171</f>
        <v>237.12885184987852</v>
      </c>
      <c r="H11" s="20">
        <v>1897.0308147990281</v>
      </c>
      <c r="I11" s="20">
        <v>200.89412759400068</v>
      </c>
      <c r="J11" s="20">
        <v>1607.1530207520054</v>
      </c>
      <c r="K11" s="34"/>
      <c r="L11" s="34"/>
      <c r="M11" s="20">
        <f aca="true" t="shared" si="1" ref="M11:M19">I11*1.062171</f>
        <v>213.38391640064728</v>
      </c>
      <c r="N11" s="20">
        <v>1707.0713312051782</v>
      </c>
      <c r="O11" s="34"/>
    </row>
    <row r="12" spans="1:15" ht="26.25" customHeight="1">
      <c r="A12" s="11">
        <f aca="true" t="shared" si="2" ref="A12:A19">A11+1</f>
        <v>3</v>
      </c>
      <c r="B12" s="12" t="s">
        <v>24</v>
      </c>
      <c r="C12" s="10" t="s">
        <v>28</v>
      </c>
      <c r="D12" s="10">
        <v>6</v>
      </c>
      <c r="E12" s="20">
        <v>194.22682516223313</v>
      </c>
      <c r="F12" s="20">
        <v>1165.3609509733988</v>
      </c>
      <c r="G12" s="20">
        <f t="shared" si="0"/>
        <v>206.30210110939433</v>
      </c>
      <c r="H12" s="20">
        <v>1237.812606656366</v>
      </c>
      <c r="I12" s="20">
        <v>174.7778910067806</v>
      </c>
      <c r="J12" s="20">
        <v>1048.6673460406837</v>
      </c>
      <c r="K12" s="34"/>
      <c r="L12" s="34"/>
      <c r="M12" s="20">
        <f t="shared" si="1"/>
        <v>185.64400726856317</v>
      </c>
      <c r="N12" s="20">
        <v>1113.864043611379</v>
      </c>
      <c r="O12" s="34"/>
    </row>
    <row r="13" spans="1:14" ht="30" customHeight="1">
      <c r="A13" s="11">
        <f t="shared" si="2"/>
        <v>4</v>
      </c>
      <c r="B13" s="12" t="s">
        <v>10</v>
      </c>
      <c r="C13" s="10" t="s">
        <v>21</v>
      </c>
      <c r="D13" s="10">
        <v>4</v>
      </c>
      <c r="E13" s="20">
        <v>334.87383648660887</v>
      </c>
      <c r="F13" s="20">
        <v>1339.4953459464355</v>
      </c>
      <c r="G13" s="20">
        <f t="shared" si="0"/>
        <v>355.69327777481783</v>
      </c>
      <c r="H13" s="20">
        <v>1422.7731110992713</v>
      </c>
      <c r="I13" s="20">
        <v>301.341191391001</v>
      </c>
      <c r="J13" s="20">
        <v>1205.364765564004</v>
      </c>
      <c r="K13" s="34"/>
      <c r="L13" s="34"/>
      <c r="M13" s="20">
        <f t="shared" si="1"/>
        <v>320.07587460097096</v>
      </c>
      <c r="N13" s="20">
        <v>1280.3034984038839</v>
      </c>
    </row>
    <row r="14" spans="1:14" ht="32.25" customHeight="1">
      <c r="A14" s="11">
        <f t="shared" si="2"/>
        <v>5</v>
      </c>
      <c r="B14" s="12" t="s">
        <v>25</v>
      </c>
      <c r="C14" s="10" t="s">
        <v>21</v>
      </c>
      <c r="D14" s="10">
        <v>6</v>
      </c>
      <c r="E14" s="20">
        <v>613.9353668921161</v>
      </c>
      <c r="F14" s="20">
        <v>3683.6122013526965</v>
      </c>
      <c r="G14" s="20">
        <f t="shared" si="0"/>
        <v>652.1043425871659</v>
      </c>
      <c r="H14" s="20">
        <v>3912.6260555229956</v>
      </c>
      <c r="I14" s="20">
        <v>552.4588508835019</v>
      </c>
      <c r="J14" s="20">
        <v>3314.7531053010116</v>
      </c>
      <c r="K14" s="34"/>
      <c r="L14" s="34"/>
      <c r="M14" s="20">
        <f t="shared" si="1"/>
        <v>586.8057701017801</v>
      </c>
      <c r="N14" s="20">
        <v>3520.8346206106808</v>
      </c>
    </row>
    <row r="15" spans="1:14" ht="26.25" customHeight="1">
      <c r="A15" s="11">
        <f t="shared" si="2"/>
        <v>6</v>
      </c>
      <c r="B15" s="12" t="s">
        <v>232</v>
      </c>
      <c r="C15" s="10" t="s">
        <v>21</v>
      </c>
      <c r="D15" s="10">
        <v>4</v>
      </c>
      <c r="E15" s="20">
        <v>892.9968972976235</v>
      </c>
      <c r="F15" s="20">
        <v>3571.987589190494</v>
      </c>
      <c r="G15" s="20">
        <f t="shared" si="0"/>
        <v>948.5154073995141</v>
      </c>
      <c r="H15" s="20">
        <v>3794.0616295980562</v>
      </c>
      <c r="I15" s="20">
        <v>803.5765103760027</v>
      </c>
      <c r="J15" s="20">
        <v>3214.306041504011</v>
      </c>
      <c r="K15" s="34"/>
      <c r="L15" s="34"/>
      <c r="M15" s="20">
        <f t="shared" si="1"/>
        <v>853.5356656025891</v>
      </c>
      <c r="N15" s="20">
        <v>3414.1426624103565</v>
      </c>
    </row>
    <row r="16" spans="1:14" ht="23.25" customHeight="1">
      <c r="A16" s="11">
        <f t="shared" si="2"/>
        <v>7</v>
      </c>
      <c r="B16" s="12" t="s">
        <v>26</v>
      </c>
      <c r="C16" s="10" t="s">
        <v>29</v>
      </c>
      <c r="D16" s="10">
        <v>134</v>
      </c>
      <c r="E16" s="20">
        <v>17.859937945952474</v>
      </c>
      <c r="F16" s="20">
        <v>2393.2316847576317</v>
      </c>
      <c r="G16" s="20">
        <f t="shared" si="0"/>
        <v>18.970308147990284</v>
      </c>
      <c r="H16" s="20">
        <v>2542.021291830698</v>
      </c>
      <c r="I16" s="20">
        <v>16.071530207520055</v>
      </c>
      <c r="J16" s="20">
        <v>2153.5850478076873</v>
      </c>
      <c r="K16" s="34"/>
      <c r="L16" s="34"/>
      <c r="M16" s="20">
        <f t="shared" si="1"/>
        <v>17.070713312051783</v>
      </c>
      <c r="N16" s="20">
        <v>2287.475583814939</v>
      </c>
    </row>
    <row r="17" spans="1:14" ht="27" customHeight="1">
      <c r="A17" s="11">
        <f t="shared" si="2"/>
        <v>8</v>
      </c>
      <c r="B17" s="12" t="s">
        <v>54</v>
      </c>
      <c r="C17" s="10" t="s">
        <v>21</v>
      </c>
      <c r="D17" s="10">
        <v>8</v>
      </c>
      <c r="E17" s="20">
        <v>156.2744570270841</v>
      </c>
      <c r="F17" s="20">
        <v>1250.195656216673</v>
      </c>
      <c r="G17" s="20">
        <f t="shared" si="0"/>
        <v>165.99019629491497</v>
      </c>
      <c r="H17" s="20">
        <v>1327.9215703593197</v>
      </c>
      <c r="I17" s="20">
        <v>140.6258893158005</v>
      </c>
      <c r="J17" s="20">
        <v>1125.007114526404</v>
      </c>
      <c r="K17" s="34"/>
      <c r="L17" s="34"/>
      <c r="M17" s="20">
        <f t="shared" si="1"/>
        <v>149.3687414804531</v>
      </c>
      <c r="N17" s="20">
        <v>1194.9499318436249</v>
      </c>
    </row>
    <row r="18" spans="1:14" ht="30.75" customHeight="1">
      <c r="A18" s="11">
        <f t="shared" si="2"/>
        <v>9</v>
      </c>
      <c r="B18" s="14" t="s">
        <v>42</v>
      </c>
      <c r="C18" s="10" t="s">
        <v>21</v>
      </c>
      <c r="D18" s="10">
        <v>4</v>
      </c>
      <c r="E18" s="20">
        <v>55.81230608110147</v>
      </c>
      <c r="F18" s="20">
        <v>223.24922432440587</v>
      </c>
      <c r="G18" s="20">
        <f t="shared" si="0"/>
        <v>59.28221296246963</v>
      </c>
      <c r="H18" s="20">
        <v>237.12885184987852</v>
      </c>
      <c r="I18" s="20">
        <v>50.22353189850017</v>
      </c>
      <c r="J18" s="20">
        <v>200.89412759400068</v>
      </c>
      <c r="K18" s="34"/>
      <c r="L18" s="34"/>
      <c r="M18" s="20">
        <f t="shared" si="1"/>
        <v>53.34597910016182</v>
      </c>
      <c r="N18" s="20">
        <v>213.38391640064728</v>
      </c>
    </row>
    <row r="19" spans="1:14" ht="32.25" customHeight="1">
      <c r="A19" s="11">
        <f t="shared" si="2"/>
        <v>10</v>
      </c>
      <c r="B19" s="14" t="s">
        <v>101</v>
      </c>
      <c r="C19" s="10" t="s">
        <v>21</v>
      </c>
      <c r="D19" s="10">
        <v>6</v>
      </c>
      <c r="E19" s="20">
        <v>66.97476729732176</v>
      </c>
      <c r="F19" s="20">
        <v>401.84860378393057</v>
      </c>
      <c r="G19" s="20">
        <f t="shared" si="0"/>
        <v>71.13865555496355</v>
      </c>
      <c r="H19" s="20">
        <v>426.8319333297813</v>
      </c>
      <c r="I19" s="20">
        <v>241.06884826997066</v>
      </c>
      <c r="J19" s="20">
        <v>1446.413089619824</v>
      </c>
      <c r="K19" s="34"/>
      <c r="L19" s="34"/>
      <c r="M19" s="20">
        <f t="shared" si="1"/>
        <v>256.056339635763</v>
      </c>
      <c r="N19" s="20">
        <v>1536.338037814578</v>
      </c>
    </row>
    <row r="20" spans="1:14" ht="12.75">
      <c r="A20" s="4"/>
      <c r="B20" s="44" t="s">
        <v>98</v>
      </c>
      <c r="C20" s="4"/>
      <c r="D20" s="4"/>
      <c r="E20" s="18"/>
      <c r="F20" s="26">
        <f>SUM(F10:F19)</f>
        <v>16886.571327898062</v>
      </c>
      <c r="G20" s="18"/>
      <c r="H20" s="26">
        <f>SUM(H10:H19)</f>
        <v>17936.42635392481</v>
      </c>
      <c r="I20" s="4"/>
      <c r="J20" s="26">
        <f>SUM(J10:J19)</f>
        <v>16280.435471160838</v>
      </c>
      <c r="K20" s="4"/>
      <c r="L20" s="4"/>
      <c r="M20" s="4"/>
      <c r="N20" s="26">
        <f>SUM(N10:N19)</f>
        <v>17292.606424838377</v>
      </c>
    </row>
    <row r="21" spans="1:14" ht="12.75">
      <c r="A21" s="9"/>
      <c r="B21" s="115"/>
      <c r="C21" s="9"/>
      <c r="D21" s="9"/>
      <c r="E21" s="116"/>
      <c r="F21" s="117"/>
      <c r="G21" s="116"/>
      <c r="H21" s="117"/>
      <c r="I21" s="9"/>
      <c r="J21" s="117"/>
      <c r="K21" s="9"/>
      <c r="L21" s="9"/>
      <c r="M21" s="9"/>
      <c r="N21" s="117"/>
    </row>
    <row r="22" spans="1:14" ht="12.75">
      <c r="A22" s="9"/>
      <c r="B22" s="115"/>
      <c r="C22" s="9"/>
      <c r="D22" s="9"/>
      <c r="E22" s="116"/>
      <c r="F22" s="117"/>
      <c r="G22" s="116"/>
      <c r="H22" s="117"/>
      <c r="I22" s="9"/>
      <c r="J22" s="117"/>
      <c r="K22" s="9"/>
      <c r="L22" s="9"/>
      <c r="M22" s="9"/>
      <c r="N22" s="117"/>
    </row>
    <row r="23" spans="1:14" ht="12.75">
      <c r="A23" s="309" t="s">
        <v>211</v>
      </c>
      <c r="B23" s="309"/>
      <c r="C23" s="309"/>
      <c r="D23" s="309"/>
      <c r="E23" s="309"/>
      <c r="F23" s="309"/>
      <c r="G23" s="309"/>
      <c r="H23" s="309"/>
      <c r="I23" s="309"/>
      <c r="J23" s="309"/>
      <c r="K23" s="309"/>
      <c r="L23" s="309"/>
      <c r="M23" s="310"/>
      <c r="N23" s="310"/>
    </row>
    <row r="24" spans="1:14" ht="17.25" customHeight="1">
      <c r="A24" s="309"/>
      <c r="B24" s="309"/>
      <c r="C24" s="309"/>
      <c r="D24" s="309"/>
      <c r="E24" s="309"/>
      <c r="F24" s="309"/>
      <c r="G24" s="309"/>
      <c r="H24" s="309"/>
      <c r="I24" s="309"/>
      <c r="J24" s="309"/>
      <c r="K24" s="309"/>
      <c r="L24" s="309"/>
      <c r="M24" s="310"/>
      <c r="N24" s="310"/>
    </row>
  </sheetData>
  <sheetProtection/>
  <mergeCells count="15">
    <mergeCell ref="A23:N24"/>
    <mergeCell ref="G8:H8"/>
    <mergeCell ref="I8:J8"/>
    <mergeCell ref="K8:L8"/>
    <mergeCell ref="M8:N8"/>
    <mergeCell ref="B5:M5"/>
    <mergeCell ref="C7:C9"/>
    <mergeCell ref="D7:D9"/>
    <mergeCell ref="J2:N2"/>
    <mergeCell ref="A3:N3"/>
    <mergeCell ref="A7:A9"/>
    <mergeCell ref="B7:B9"/>
    <mergeCell ref="E7:H7"/>
    <mergeCell ref="I7:N7"/>
    <mergeCell ref="E8:F8"/>
  </mergeCells>
  <printOptions/>
  <pageMargins left="0.92" right="0.17" top="0.36" bottom="0.36" header="0.17" footer="0.17"/>
  <pageSetup horizontalDpi="600" verticalDpi="600" orientation="landscape" paperSize="9" r:id="rId1"/>
  <headerFooter alignWithMargins="0">
    <oddFooter>&amp;L&amp;6&amp;Z&amp;F</oddFooter>
  </headerFooter>
</worksheet>
</file>

<file path=xl/worksheets/sheet30.xml><?xml version="1.0" encoding="utf-8"?>
<worksheet xmlns="http://schemas.openxmlformats.org/spreadsheetml/2006/main" xmlns:r="http://schemas.openxmlformats.org/officeDocument/2006/relationships">
  <sheetPr>
    <tabColor indexed="33"/>
  </sheetPr>
  <dimension ref="B3:R39"/>
  <sheetViews>
    <sheetView zoomScaleSheetLayoutView="70" zoomScalePageLayoutView="0" workbookViewId="0" topLeftCell="B4">
      <pane xSplit="2" ySplit="8" topLeftCell="D27" activePane="bottomRight" state="frozen"/>
      <selection pane="topLeft" activeCell="B4" sqref="B4"/>
      <selection pane="topRight" activeCell="D4" sqref="D4"/>
      <selection pane="bottomLeft" activeCell="B10" sqref="B10"/>
      <selection pane="bottomRight" activeCell="M36" sqref="M36"/>
    </sheetView>
  </sheetViews>
  <sheetFormatPr defaultColWidth="9.140625" defaultRowHeight="12.75"/>
  <cols>
    <col min="2" max="2" width="4.00390625" style="0" customWidth="1"/>
    <col min="3" max="3" width="46.140625" style="0" customWidth="1"/>
    <col min="4" max="4" width="6.28125" style="0" customWidth="1"/>
    <col min="5" max="5" width="9.57421875" style="0" hidden="1" customWidth="1"/>
    <col min="6" max="6" width="5.140625" style="0" hidden="1" customWidth="1"/>
    <col min="7" max="7" width="8.421875" style="0" hidden="1" customWidth="1"/>
    <col min="8" max="8" width="5.140625" style="0" hidden="1" customWidth="1"/>
    <col min="9" max="9" width="9.00390625" style="0" hidden="1" customWidth="1"/>
    <col min="10" max="10" width="6.7109375" style="0" hidden="1" customWidth="1"/>
    <col min="11" max="11" width="11.7109375" style="0" hidden="1" customWidth="1"/>
    <col min="12" max="12" width="10.00390625" style="0" customWidth="1"/>
    <col min="18" max="18" width="10.57421875" style="0" bestFit="1" customWidth="1"/>
  </cols>
  <sheetData>
    <row r="3" spans="9:11" ht="12.75">
      <c r="I3" s="315" t="s">
        <v>203</v>
      </c>
      <c r="J3" s="315"/>
      <c r="K3" s="315"/>
    </row>
    <row r="4" spans="2:11" ht="16.5" customHeight="1">
      <c r="B4" s="360" t="s">
        <v>489</v>
      </c>
      <c r="C4" s="383"/>
      <c r="D4" s="383"/>
      <c r="E4" s="458"/>
      <c r="F4" s="458"/>
      <c r="G4" s="458"/>
      <c r="H4" s="458"/>
      <c r="I4" s="458"/>
      <c r="J4" s="458"/>
      <c r="K4" s="458"/>
    </row>
    <row r="5" spans="2:11" ht="16.5" customHeight="1">
      <c r="B5" s="214"/>
      <c r="C5" s="74"/>
      <c r="D5" s="74"/>
      <c r="E5" s="238"/>
      <c r="F5" s="238"/>
      <c r="G5" s="238"/>
      <c r="H5" s="238"/>
      <c r="I5" s="238"/>
      <c r="J5" s="238"/>
      <c r="K5" s="238"/>
    </row>
    <row r="6" spans="3:16" ht="35.25" customHeight="1">
      <c r="C6" s="327" t="s">
        <v>402</v>
      </c>
      <c r="D6" s="327"/>
      <c r="E6" s="327"/>
      <c r="F6" s="327"/>
      <c r="G6" s="327"/>
      <c r="H6" s="327"/>
      <c r="I6" s="327"/>
      <c r="J6" s="327"/>
      <c r="K6" s="327"/>
      <c r="L6" s="327"/>
      <c r="M6" s="327"/>
      <c r="N6" s="327"/>
      <c r="O6" s="327"/>
      <c r="P6" s="327"/>
    </row>
    <row r="7" spans="2:11" ht="17.25" customHeight="1">
      <c r="B7" s="215"/>
      <c r="C7" s="29"/>
      <c r="D7" s="29"/>
      <c r="E7" s="238"/>
      <c r="F7" s="238"/>
      <c r="G7" s="238"/>
      <c r="H7" s="238"/>
      <c r="I7" s="238"/>
      <c r="J7" s="238"/>
      <c r="K7" s="238"/>
    </row>
    <row r="8" spans="2:18" ht="14.25" customHeight="1">
      <c r="B8" s="321" t="s">
        <v>82</v>
      </c>
      <c r="C8" s="321" t="s">
        <v>1</v>
      </c>
      <c r="D8" s="321" t="s">
        <v>2</v>
      </c>
      <c r="E8" s="459" t="s">
        <v>421</v>
      </c>
      <c r="F8" s="393" t="s">
        <v>415</v>
      </c>
      <c r="G8" s="457"/>
      <c r="H8" s="393" t="s">
        <v>415</v>
      </c>
      <c r="I8" s="457"/>
      <c r="J8" s="393" t="s">
        <v>415</v>
      </c>
      <c r="K8" s="457"/>
      <c r="L8" s="392" t="s">
        <v>439</v>
      </c>
      <c r="M8" s="321" t="s">
        <v>434</v>
      </c>
      <c r="N8" s="436"/>
      <c r="O8" s="321" t="s">
        <v>434</v>
      </c>
      <c r="P8" s="436"/>
      <c r="Q8" s="321" t="s">
        <v>434</v>
      </c>
      <c r="R8" s="436"/>
    </row>
    <row r="9" spans="2:18" ht="12.75" customHeight="1">
      <c r="B9" s="435"/>
      <c r="C9" s="435"/>
      <c r="D9" s="435"/>
      <c r="E9" s="451"/>
      <c r="F9" s="437" t="s">
        <v>279</v>
      </c>
      <c r="G9" s="437"/>
      <c r="H9" s="437" t="s">
        <v>280</v>
      </c>
      <c r="I9" s="437"/>
      <c r="J9" s="437" t="s">
        <v>281</v>
      </c>
      <c r="K9" s="437"/>
      <c r="L9" s="451"/>
      <c r="M9" s="437" t="s">
        <v>279</v>
      </c>
      <c r="N9" s="437"/>
      <c r="O9" s="437" t="s">
        <v>280</v>
      </c>
      <c r="P9" s="437"/>
      <c r="Q9" s="437" t="s">
        <v>281</v>
      </c>
      <c r="R9" s="437"/>
    </row>
    <row r="10" spans="2:18" ht="12.75">
      <c r="B10" s="435"/>
      <c r="C10" s="435"/>
      <c r="D10" s="435"/>
      <c r="E10" s="452"/>
      <c r="F10" s="1" t="s">
        <v>76</v>
      </c>
      <c r="G10" s="1" t="s">
        <v>84</v>
      </c>
      <c r="H10" s="1" t="s">
        <v>76</v>
      </c>
      <c r="I10" s="1" t="s">
        <v>84</v>
      </c>
      <c r="J10" s="1" t="s">
        <v>76</v>
      </c>
      <c r="K10" s="1" t="s">
        <v>84</v>
      </c>
      <c r="L10" s="452"/>
      <c r="M10" s="1" t="s">
        <v>76</v>
      </c>
      <c r="N10" s="1" t="s">
        <v>84</v>
      </c>
      <c r="O10" s="1" t="s">
        <v>76</v>
      </c>
      <c r="P10" s="1" t="s">
        <v>84</v>
      </c>
      <c r="Q10" s="1" t="s">
        <v>76</v>
      </c>
      <c r="R10" s="1" t="s">
        <v>84</v>
      </c>
    </row>
    <row r="11" spans="2:11" ht="18.75" customHeight="1">
      <c r="B11" s="328">
        <v>1</v>
      </c>
      <c r="C11" s="12" t="s">
        <v>161</v>
      </c>
      <c r="D11" s="453"/>
      <c r="E11" s="454"/>
      <c r="F11" s="454"/>
      <c r="G11" s="454"/>
      <c r="H11" s="454"/>
      <c r="I11" s="454"/>
      <c r="J11" s="454"/>
      <c r="K11" s="455"/>
    </row>
    <row r="12" spans="2:18" ht="15" customHeight="1">
      <c r="B12" s="313"/>
      <c r="C12" s="12" t="s">
        <v>162</v>
      </c>
      <c r="D12" s="10" t="s">
        <v>21</v>
      </c>
      <c r="E12" s="21">
        <v>254.9810081000778</v>
      </c>
      <c r="F12" s="10">
        <v>4</v>
      </c>
      <c r="G12" s="20">
        <v>1019.9240324003111</v>
      </c>
      <c r="H12" s="10">
        <v>4</v>
      </c>
      <c r="I12" s="20">
        <v>1019.9240324003111</v>
      </c>
      <c r="J12" s="10">
        <v>0</v>
      </c>
      <c r="K12" s="20">
        <v>0</v>
      </c>
      <c r="L12" s="21">
        <v>270.8334323546677</v>
      </c>
      <c r="M12" s="10">
        <v>4</v>
      </c>
      <c r="N12" s="20">
        <v>1083.3337294186708</v>
      </c>
      <c r="O12" s="10">
        <v>4</v>
      </c>
      <c r="P12" s="20">
        <v>1083.3337294186708</v>
      </c>
      <c r="Q12" s="10">
        <v>0</v>
      </c>
      <c r="R12" s="20">
        <v>0</v>
      </c>
    </row>
    <row r="13" spans="2:18" ht="17.25" customHeight="1">
      <c r="B13" s="314"/>
      <c r="C13" s="12" t="s">
        <v>163</v>
      </c>
      <c r="D13" s="10" t="s">
        <v>21</v>
      </c>
      <c r="E13" s="21">
        <v>290.67834923408867</v>
      </c>
      <c r="F13" s="10">
        <v>0</v>
      </c>
      <c r="G13" s="20">
        <v>0</v>
      </c>
      <c r="H13" s="10">
        <v>0</v>
      </c>
      <c r="I13" s="20">
        <v>0</v>
      </c>
      <c r="J13" s="10">
        <v>4</v>
      </c>
      <c r="K13" s="20">
        <v>1162.7133969363547</v>
      </c>
      <c r="L13" s="21">
        <v>308.7501128843212</v>
      </c>
      <c r="M13" s="10">
        <v>0</v>
      </c>
      <c r="N13" s="20">
        <v>0</v>
      </c>
      <c r="O13" s="10">
        <v>0</v>
      </c>
      <c r="P13" s="20">
        <v>0</v>
      </c>
      <c r="Q13" s="10">
        <v>4</v>
      </c>
      <c r="R13" s="20">
        <v>1235.0004515372848</v>
      </c>
    </row>
    <row r="14" spans="2:18" ht="17.25" customHeight="1">
      <c r="B14" s="11">
        <v>2</v>
      </c>
      <c r="C14" s="12" t="s">
        <v>47</v>
      </c>
      <c r="D14" s="10" t="s">
        <v>43</v>
      </c>
      <c r="E14" s="21">
        <v>195.48543954339297</v>
      </c>
      <c r="F14" s="10">
        <v>4</v>
      </c>
      <c r="G14" s="20">
        <v>781.9417581735719</v>
      </c>
      <c r="H14" s="10">
        <v>4</v>
      </c>
      <c r="I14" s="20">
        <v>781.9417581735719</v>
      </c>
      <c r="J14" s="27">
        <v>4</v>
      </c>
      <c r="K14" s="20">
        <v>781.9417581735719</v>
      </c>
      <c r="L14" s="21">
        <v>207.63896480524525</v>
      </c>
      <c r="M14" s="10">
        <v>4</v>
      </c>
      <c r="N14" s="20">
        <v>830.555859220981</v>
      </c>
      <c r="O14" s="10">
        <v>4</v>
      </c>
      <c r="P14" s="20">
        <v>830.555859220981</v>
      </c>
      <c r="Q14" s="27">
        <v>4</v>
      </c>
      <c r="R14" s="20">
        <v>830.555859220981</v>
      </c>
    </row>
    <row r="15" spans="2:18" ht="19.5" customHeight="1">
      <c r="B15" s="11">
        <v>3</v>
      </c>
      <c r="C15" s="12" t="s">
        <v>164</v>
      </c>
      <c r="D15" s="10" t="s">
        <v>28</v>
      </c>
      <c r="E15" s="21">
        <v>195.48543954339297</v>
      </c>
      <c r="F15" s="10">
        <v>1</v>
      </c>
      <c r="G15" s="20">
        <v>195.48543954339297</v>
      </c>
      <c r="H15" s="10">
        <v>1</v>
      </c>
      <c r="I15" s="20">
        <v>195.48543954339297</v>
      </c>
      <c r="J15" s="10">
        <v>1</v>
      </c>
      <c r="K15" s="20">
        <v>195.48543954339297</v>
      </c>
      <c r="L15" s="21">
        <v>207.63896480524525</v>
      </c>
      <c r="M15" s="10">
        <v>1</v>
      </c>
      <c r="N15" s="20">
        <v>207.63896480524525</v>
      </c>
      <c r="O15" s="10">
        <v>1</v>
      </c>
      <c r="P15" s="20">
        <v>207.63896480524525</v>
      </c>
      <c r="Q15" s="10">
        <v>1</v>
      </c>
      <c r="R15" s="20">
        <v>207.63896480524525</v>
      </c>
    </row>
    <row r="16" spans="2:18" ht="27.75" customHeight="1">
      <c r="B16" s="11">
        <v>4</v>
      </c>
      <c r="C16" s="12" t="s">
        <v>165</v>
      </c>
      <c r="D16" s="10" t="s">
        <v>43</v>
      </c>
      <c r="E16" s="21">
        <v>195.48543954339297</v>
      </c>
      <c r="F16" s="10">
        <v>4</v>
      </c>
      <c r="G16" s="20">
        <v>781.9417581735719</v>
      </c>
      <c r="H16" s="10">
        <v>4</v>
      </c>
      <c r="I16" s="20">
        <v>781.9417581735719</v>
      </c>
      <c r="J16" s="10">
        <v>4</v>
      </c>
      <c r="K16" s="20">
        <v>781.9417581735719</v>
      </c>
      <c r="L16" s="21">
        <v>207.63896480524525</v>
      </c>
      <c r="M16" s="10">
        <v>4</v>
      </c>
      <c r="N16" s="20">
        <v>830.555859220981</v>
      </c>
      <c r="O16" s="10">
        <v>4</v>
      </c>
      <c r="P16" s="20">
        <v>830.555859220981</v>
      </c>
      <c r="Q16" s="10">
        <v>4</v>
      </c>
      <c r="R16" s="20">
        <v>830.555859220981</v>
      </c>
    </row>
    <row r="17" spans="2:18" ht="19.5" customHeight="1">
      <c r="B17" s="11">
        <v>5</v>
      </c>
      <c r="C17" s="12" t="s">
        <v>166</v>
      </c>
      <c r="D17" s="10" t="s">
        <v>43</v>
      </c>
      <c r="E17" s="21">
        <v>790.4411251102412</v>
      </c>
      <c r="F17" s="10">
        <v>2</v>
      </c>
      <c r="G17" s="20">
        <v>1580.8822502204823</v>
      </c>
      <c r="H17" s="10">
        <v>2</v>
      </c>
      <c r="I17" s="20">
        <v>1580.8822502204823</v>
      </c>
      <c r="J17" s="27">
        <v>2</v>
      </c>
      <c r="K17" s="20">
        <v>1580.8822502204823</v>
      </c>
      <c r="L17" s="21">
        <v>839.58364029947</v>
      </c>
      <c r="M17" s="10">
        <v>2</v>
      </c>
      <c r="N17" s="20">
        <v>1679.16728059894</v>
      </c>
      <c r="O17" s="10">
        <v>2</v>
      </c>
      <c r="P17" s="20">
        <v>1679.16728059894</v>
      </c>
      <c r="Q17" s="27">
        <v>2</v>
      </c>
      <c r="R17" s="20">
        <v>1679.16728059894</v>
      </c>
    </row>
    <row r="18" spans="2:18" ht="29.25" customHeight="1">
      <c r="B18" s="11" t="s">
        <v>167</v>
      </c>
      <c r="C18" s="12" t="s">
        <v>307</v>
      </c>
      <c r="D18" s="10" t="s">
        <v>43</v>
      </c>
      <c r="E18" s="21">
        <v>739.4449234902257</v>
      </c>
      <c r="F18" s="10">
        <v>2</v>
      </c>
      <c r="G18" s="20">
        <v>1478.8898469804515</v>
      </c>
      <c r="H18" s="10">
        <v>2</v>
      </c>
      <c r="I18" s="20">
        <v>1478.8898469804515</v>
      </c>
      <c r="J18" s="10">
        <v>0</v>
      </c>
      <c r="K18" s="20">
        <v>0</v>
      </c>
      <c r="L18" s="21">
        <v>785.4169538285365</v>
      </c>
      <c r="M18" s="10">
        <v>2</v>
      </c>
      <c r="N18" s="20">
        <v>1570.833907657073</v>
      </c>
      <c r="O18" s="10">
        <v>2</v>
      </c>
      <c r="P18" s="20">
        <v>1570.833907657073</v>
      </c>
      <c r="Q18" s="10">
        <v>0</v>
      </c>
      <c r="R18" s="20">
        <v>0</v>
      </c>
    </row>
    <row r="19" spans="2:18" ht="30.75" customHeight="1">
      <c r="B19" s="11" t="s">
        <v>168</v>
      </c>
      <c r="C19" s="12" t="s">
        <v>308</v>
      </c>
      <c r="D19" s="10" t="s">
        <v>43</v>
      </c>
      <c r="E19" s="21">
        <v>1019.9240324003111</v>
      </c>
      <c r="F19" s="10"/>
      <c r="G19" s="20">
        <v>0</v>
      </c>
      <c r="H19" s="10"/>
      <c r="I19" s="20">
        <v>0</v>
      </c>
      <c r="J19" s="10">
        <v>2</v>
      </c>
      <c r="K19" s="20">
        <v>2039.8480648006223</v>
      </c>
      <c r="L19" s="21">
        <v>1083.3337294186708</v>
      </c>
      <c r="M19" s="10"/>
      <c r="N19" s="20">
        <v>0</v>
      </c>
      <c r="O19" s="10"/>
      <c r="P19" s="20">
        <v>0</v>
      </c>
      <c r="Q19" s="10">
        <v>2</v>
      </c>
      <c r="R19" s="20">
        <v>2166.6674588373417</v>
      </c>
    </row>
    <row r="20" spans="2:18" ht="17.25" customHeight="1">
      <c r="B20" s="11">
        <v>7</v>
      </c>
      <c r="C20" s="12" t="s">
        <v>169</v>
      </c>
      <c r="D20" s="10" t="s">
        <v>29</v>
      </c>
      <c r="E20" s="21">
        <v>16.99873387333852</v>
      </c>
      <c r="F20" s="10">
        <v>104</v>
      </c>
      <c r="G20" s="20">
        <v>1767.868322827206</v>
      </c>
      <c r="H20" s="10">
        <v>104</v>
      </c>
      <c r="I20" s="20">
        <v>1767.868322827206</v>
      </c>
      <c r="J20" s="27">
        <v>104</v>
      </c>
      <c r="K20" s="20">
        <v>1767.868322827206</v>
      </c>
      <c r="L20" s="21">
        <v>18.05556215697785</v>
      </c>
      <c r="M20" s="10">
        <v>104</v>
      </c>
      <c r="N20" s="20">
        <v>1877.7784643256964</v>
      </c>
      <c r="O20" s="10">
        <v>104</v>
      </c>
      <c r="P20" s="20">
        <v>1877.7784643256964</v>
      </c>
      <c r="Q20" s="27">
        <v>104</v>
      </c>
      <c r="R20" s="20">
        <v>1877.7784643256964</v>
      </c>
    </row>
    <row r="21" spans="2:18" ht="18" customHeight="1">
      <c r="B21" s="11">
        <v>8</v>
      </c>
      <c r="C21" s="12" t="s">
        <v>282</v>
      </c>
      <c r="D21" s="10" t="s">
        <v>43</v>
      </c>
      <c r="E21" s="21">
        <v>220.98354035340077</v>
      </c>
      <c r="F21" s="10">
        <v>4</v>
      </c>
      <c r="G21" s="20">
        <v>883.9341614136031</v>
      </c>
      <c r="H21" s="10">
        <v>4</v>
      </c>
      <c r="I21" s="20">
        <v>883.9341614136031</v>
      </c>
      <c r="J21" s="10">
        <v>4</v>
      </c>
      <c r="K21" s="20">
        <v>883.9341614136031</v>
      </c>
      <c r="L21" s="21">
        <v>234.72230804071205</v>
      </c>
      <c r="M21" s="10">
        <v>4</v>
      </c>
      <c r="N21" s="20">
        <v>938.8892321628482</v>
      </c>
      <c r="O21" s="10">
        <v>4</v>
      </c>
      <c r="P21" s="20">
        <v>938.8892321628482</v>
      </c>
      <c r="Q21" s="10">
        <v>4</v>
      </c>
      <c r="R21" s="20">
        <v>938.8892321628482</v>
      </c>
    </row>
    <row r="22" spans="2:18" ht="17.25" customHeight="1">
      <c r="B22" s="11">
        <v>9</v>
      </c>
      <c r="C22" s="12" t="s">
        <v>170</v>
      </c>
      <c r="D22" s="10" t="s">
        <v>28</v>
      </c>
      <c r="E22" s="21">
        <v>297.477842783424</v>
      </c>
      <c r="F22" s="10">
        <v>1</v>
      </c>
      <c r="G22" s="20">
        <v>297.477842783424</v>
      </c>
      <c r="H22" s="10">
        <v>1</v>
      </c>
      <c r="I22" s="20">
        <v>297.477842783424</v>
      </c>
      <c r="J22" s="27">
        <v>1</v>
      </c>
      <c r="K22" s="20">
        <v>297.477842783424</v>
      </c>
      <c r="L22" s="21">
        <v>315.97233774711225</v>
      </c>
      <c r="M22" s="10">
        <v>1</v>
      </c>
      <c r="N22" s="20">
        <v>315.97233774711225</v>
      </c>
      <c r="O22" s="10">
        <v>1</v>
      </c>
      <c r="P22" s="20">
        <v>315.97233774711225</v>
      </c>
      <c r="Q22" s="27">
        <v>1</v>
      </c>
      <c r="R22" s="20">
        <v>315.97233774711225</v>
      </c>
    </row>
    <row r="23" spans="2:18" ht="30" customHeight="1">
      <c r="B23" s="11">
        <v>10</v>
      </c>
      <c r="C23" s="12" t="s">
        <v>171</v>
      </c>
      <c r="D23" s="10" t="s">
        <v>43</v>
      </c>
      <c r="E23" s="21">
        <v>59.495568556684816</v>
      </c>
      <c r="F23" s="10">
        <v>2</v>
      </c>
      <c r="G23" s="20">
        <v>118.99113711336963</v>
      </c>
      <c r="H23" s="10">
        <v>2</v>
      </c>
      <c r="I23" s="20">
        <v>118.99113711336963</v>
      </c>
      <c r="J23" s="10">
        <v>2</v>
      </c>
      <c r="K23" s="20">
        <v>118.99113711336963</v>
      </c>
      <c r="L23" s="21">
        <v>63.19446754942247</v>
      </c>
      <c r="M23" s="10">
        <v>2</v>
      </c>
      <c r="N23" s="20">
        <v>126.38893509884494</v>
      </c>
      <c r="O23" s="10">
        <v>2</v>
      </c>
      <c r="P23" s="20">
        <v>126.38893509884494</v>
      </c>
      <c r="Q23" s="10">
        <v>2</v>
      </c>
      <c r="R23" s="20">
        <v>126.38893509884494</v>
      </c>
    </row>
    <row r="24" spans="2:18" ht="15.75" customHeight="1">
      <c r="B24" s="11">
        <v>11</v>
      </c>
      <c r="C24" s="12" t="s">
        <v>172</v>
      </c>
      <c r="D24" s="10" t="s">
        <v>43</v>
      </c>
      <c r="E24" s="21">
        <v>42.49683468334629</v>
      </c>
      <c r="F24" s="10">
        <v>2</v>
      </c>
      <c r="G24" s="20">
        <v>84.99366936669259</v>
      </c>
      <c r="H24" s="10">
        <v>2</v>
      </c>
      <c r="I24" s="20">
        <v>84.99366936669259</v>
      </c>
      <c r="J24" s="10">
        <v>2</v>
      </c>
      <c r="K24" s="20">
        <v>84.99366936669259</v>
      </c>
      <c r="L24" s="21">
        <v>45.13890539244461</v>
      </c>
      <c r="M24" s="10">
        <v>2</v>
      </c>
      <c r="N24" s="20">
        <v>90.27781078488923</v>
      </c>
      <c r="O24" s="10">
        <v>2</v>
      </c>
      <c r="P24" s="20">
        <v>90.27781078488923</v>
      </c>
      <c r="Q24" s="10">
        <v>2</v>
      </c>
      <c r="R24" s="20">
        <v>90.27781078488923</v>
      </c>
    </row>
    <row r="25" spans="2:18" ht="17.25" customHeight="1">
      <c r="B25" s="11">
        <v>12</v>
      </c>
      <c r="C25" s="12" t="s">
        <v>173</v>
      </c>
      <c r="D25" s="10"/>
      <c r="E25" s="21">
        <v>0</v>
      </c>
      <c r="F25" s="10"/>
      <c r="G25" s="20">
        <v>0</v>
      </c>
      <c r="H25" s="10"/>
      <c r="I25" s="20">
        <v>0</v>
      </c>
      <c r="J25" s="10"/>
      <c r="K25" s="20">
        <v>0</v>
      </c>
      <c r="L25" s="21">
        <v>0</v>
      </c>
      <c r="M25" s="10"/>
      <c r="N25" s="20">
        <v>0</v>
      </c>
      <c r="O25" s="10"/>
      <c r="P25" s="20">
        <v>0</v>
      </c>
      <c r="Q25" s="10"/>
      <c r="R25" s="20">
        <v>0</v>
      </c>
    </row>
    <row r="26" spans="2:18" ht="12.75">
      <c r="B26" s="11"/>
      <c r="C26" s="12" t="s">
        <v>283</v>
      </c>
      <c r="D26" s="10" t="s">
        <v>43</v>
      </c>
      <c r="E26" s="21">
        <v>1121.9164356403423</v>
      </c>
      <c r="F26" s="10">
        <v>1</v>
      </c>
      <c r="G26" s="20">
        <v>1121.9164356403423</v>
      </c>
      <c r="H26" s="10">
        <v>1</v>
      </c>
      <c r="I26" s="20">
        <v>1121.9164356403423</v>
      </c>
      <c r="J26" s="10">
        <v>0</v>
      </c>
      <c r="K26" s="20">
        <v>0</v>
      </c>
      <c r="L26" s="21">
        <v>1191.6671023605381</v>
      </c>
      <c r="M26" s="10">
        <v>1</v>
      </c>
      <c r="N26" s="20">
        <v>1191.6671023605381</v>
      </c>
      <c r="O26" s="10">
        <v>1</v>
      </c>
      <c r="P26" s="20">
        <v>1191.6671023605381</v>
      </c>
      <c r="Q26" s="10">
        <v>0</v>
      </c>
      <c r="R26" s="20">
        <v>0</v>
      </c>
    </row>
    <row r="27" spans="2:18" ht="12.75">
      <c r="B27" s="11"/>
      <c r="C27" s="36" t="s">
        <v>284</v>
      </c>
      <c r="D27" s="10" t="s">
        <v>43</v>
      </c>
      <c r="E27" s="21">
        <v>2090.8442664206377</v>
      </c>
      <c r="F27" s="10"/>
      <c r="G27" s="20">
        <v>0</v>
      </c>
      <c r="H27" s="10"/>
      <c r="I27" s="20">
        <v>0</v>
      </c>
      <c r="J27" s="10">
        <v>1</v>
      </c>
      <c r="K27" s="20">
        <v>2090.8442664206377</v>
      </c>
      <c r="L27" s="21">
        <v>2220.8341453082753</v>
      </c>
      <c r="M27" s="10"/>
      <c r="N27" s="20">
        <v>0</v>
      </c>
      <c r="O27" s="10"/>
      <c r="P27" s="20">
        <v>0</v>
      </c>
      <c r="Q27" s="10">
        <v>1</v>
      </c>
      <c r="R27" s="20">
        <v>2220.8341453082753</v>
      </c>
    </row>
    <row r="28" spans="2:18" ht="12.75">
      <c r="B28" s="11">
        <v>13</v>
      </c>
      <c r="C28" s="12" t="s">
        <v>174</v>
      </c>
      <c r="D28" s="10" t="s">
        <v>43</v>
      </c>
      <c r="E28" s="21" t="s">
        <v>78</v>
      </c>
      <c r="F28" s="10">
        <v>1</v>
      </c>
      <c r="G28" s="20">
        <v>1376.1265760042406</v>
      </c>
      <c r="H28" s="10">
        <v>1</v>
      </c>
      <c r="I28" s="20">
        <v>2511.17242901075</v>
      </c>
      <c r="J28" s="10">
        <v>1</v>
      </c>
      <c r="K28" s="20">
        <v>2511.1765949250084</v>
      </c>
      <c r="L28" s="21" t="s">
        <v>78</v>
      </c>
      <c r="M28" s="10">
        <v>1</v>
      </c>
      <c r="N28" s="20">
        <v>1461.6817413610001</v>
      </c>
      <c r="O28" s="10">
        <v>1</v>
      </c>
      <c r="P28" s="20">
        <v>2667.294530094777</v>
      </c>
      <c r="Q28" s="10">
        <v>1</v>
      </c>
      <c r="R28" s="20">
        <v>2667.298955008091</v>
      </c>
    </row>
    <row r="29" spans="2:18" ht="12.75">
      <c r="B29" s="11">
        <v>14</v>
      </c>
      <c r="C29" s="12" t="s">
        <v>175</v>
      </c>
      <c r="D29" s="10" t="s">
        <v>78</v>
      </c>
      <c r="E29" s="21" t="s">
        <v>78</v>
      </c>
      <c r="F29" s="10">
        <v>1</v>
      </c>
      <c r="G29" s="20">
        <v>1205.3679908053748</v>
      </c>
      <c r="H29" s="10">
        <v>1</v>
      </c>
      <c r="I29" s="20">
        <v>1205.3679908053748</v>
      </c>
      <c r="J29" s="10">
        <v>1</v>
      </c>
      <c r="K29" s="20">
        <v>1205.364765564004</v>
      </c>
      <c r="L29" s="21" t="s">
        <v>78</v>
      </c>
      <c r="M29" s="10">
        <v>1</v>
      </c>
      <c r="N29" s="20">
        <v>1280.3069241617357</v>
      </c>
      <c r="O29" s="10">
        <v>1</v>
      </c>
      <c r="P29" s="20">
        <v>1280.3069241617357</v>
      </c>
      <c r="Q29" s="10">
        <v>1</v>
      </c>
      <c r="R29" s="20">
        <v>1280.3034984038839</v>
      </c>
    </row>
    <row r="30" spans="2:18" ht="12.75">
      <c r="B30" s="11">
        <v>15</v>
      </c>
      <c r="C30" s="12" t="s">
        <v>176</v>
      </c>
      <c r="D30" s="10" t="s">
        <v>28</v>
      </c>
      <c r="E30" s="21">
        <v>351.5647232895012</v>
      </c>
      <c r="F30" s="10">
        <v>1</v>
      </c>
      <c r="G30" s="20">
        <v>351.5647232895012</v>
      </c>
      <c r="H30" s="10">
        <v>1</v>
      </c>
      <c r="I30" s="20">
        <v>351.5647232895012</v>
      </c>
      <c r="J30" s="10">
        <v>1</v>
      </c>
      <c r="K30" s="20">
        <v>351.5647232895012</v>
      </c>
      <c r="L30" s="21">
        <v>373.42185370113276</v>
      </c>
      <c r="M30" s="10">
        <v>1</v>
      </c>
      <c r="N30" s="20">
        <v>373.42185370113276</v>
      </c>
      <c r="O30" s="10">
        <v>1</v>
      </c>
      <c r="P30" s="20">
        <v>373.42185370113276</v>
      </c>
      <c r="Q30" s="10">
        <v>1</v>
      </c>
      <c r="R30" s="20">
        <v>351.5647232895012</v>
      </c>
    </row>
    <row r="31" spans="2:18" ht="12.75">
      <c r="B31" s="11">
        <v>16</v>
      </c>
      <c r="C31" s="12" t="s">
        <v>177</v>
      </c>
      <c r="D31" s="10" t="s">
        <v>28</v>
      </c>
      <c r="E31" s="21">
        <v>703.1294465790024</v>
      </c>
      <c r="F31" s="10">
        <v>0</v>
      </c>
      <c r="G31" s="20">
        <v>0</v>
      </c>
      <c r="H31" s="10">
        <v>1</v>
      </c>
      <c r="I31" s="20">
        <v>703.1294465790024</v>
      </c>
      <c r="J31" s="10">
        <v>1</v>
      </c>
      <c r="K31" s="20">
        <v>703.1294465790024</v>
      </c>
      <c r="L31" s="21">
        <v>746.8437074022655</v>
      </c>
      <c r="M31" s="10">
        <v>0</v>
      </c>
      <c r="N31" s="20">
        <v>0</v>
      </c>
      <c r="O31" s="10">
        <v>1</v>
      </c>
      <c r="P31" s="20">
        <v>746.8437074022655</v>
      </c>
      <c r="Q31" s="10">
        <v>1</v>
      </c>
      <c r="R31" s="20">
        <v>703.1294465790024</v>
      </c>
    </row>
    <row r="32" spans="2:18" ht="12.75">
      <c r="B32" s="2"/>
      <c r="C32" s="18" t="s">
        <v>98</v>
      </c>
      <c r="E32" s="3"/>
      <c r="F32" s="10"/>
      <c r="G32" s="22">
        <f>SUM(G12:G31)</f>
        <v>13047.305944735535</v>
      </c>
      <c r="H32" s="10"/>
      <c r="I32" s="22">
        <f>SUM(I12:I31)</f>
        <v>14885.481244321047</v>
      </c>
      <c r="J32" s="10"/>
      <c r="K32" s="22">
        <f>SUM(K12:K31)</f>
        <v>16558.157598130445</v>
      </c>
      <c r="L32" s="3"/>
      <c r="M32" s="10"/>
      <c r="N32" s="22">
        <v>13858.47000262569</v>
      </c>
      <c r="O32" s="10"/>
      <c r="P32" s="22">
        <v>15810.926498761733</v>
      </c>
      <c r="Q32" s="10"/>
      <c r="R32" s="22">
        <v>17522.02342292892</v>
      </c>
    </row>
    <row r="33" spans="2:18" ht="12.75">
      <c r="B33" s="2"/>
      <c r="C33" s="2"/>
      <c r="D33" s="2"/>
      <c r="E33" s="4"/>
      <c r="F33" s="10"/>
      <c r="G33" s="10"/>
      <c r="H33" s="10"/>
      <c r="I33" s="10"/>
      <c r="J33" s="10"/>
      <c r="K33" s="10"/>
      <c r="L33" s="4"/>
      <c r="M33" s="10"/>
      <c r="N33" s="10"/>
      <c r="O33" s="10"/>
      <c r="P33" s="10"/>
      <c r="Q33" s="10"/>
      <c r="R33" s="10"/>
    </row>
    <row r="34" spans="3:11" ht="12" customHeight="1">
      <c r="C34" s="283"/>
      <c r="D34" s="283"/>
      <c r="E34" s="277"/>
      <c r="F34" s="277"/>
      <c r="G34" s="277"/>
      <c r="H34" s="277"/>
      <c r="I34" s="277"/>
      <c r="J34" s="277"/>
      <c r="K34" s="277"/>
    </row>
    <row r="35" spans="3:14" ht="42" customHeight="1">
      <c r="C35" s="309" t="s">
        <v>211</v>
      </c>
      <c r="D35" s="309"/>
      <c r="E35" s="309"/>
      <c r="F35" s="309"/>
      <c r="G35" s="309"/>
      <c r="H35" s="309"/>
      <c r="I35" s="309"/>
      <c r="J35" s="309"/>
      <c r="K35" s="309"/>
      <c r="L35" s="309"/>
      <c r="M35" s="309"/>
      <c r="N35" s="309"/>
    </row>
    <row r="39" ht="12.75">
      <c r="J39" s="34"/>
    </row>
  </sheetData>
  <sheetProtection/>
  <mergeCells count="23">
    <mergeCell ref="C6:P6"/>
    <mergeCell ref="I3:K3"/>
    <mergeCell ref="B4:K4"/>
    <mergeCell ref="B8:B10"/>
    <mergeCell ref="C8:C10"/>
    <mergeCell ref="D8:D10"/>
    <mergeCell ref="E8:E10"/>
    <mergeCell ref="F8:G8"/>
    <mergeCell ref="H8:I8"/>
    <mergeCell ref="M8:N8"/>
    <mergeCell ref="O8:P8"/>
    <mergeCell ref="Q8:R8"/>
    <mergeCell ref="C35:N35"/>
    <mergeCell ref="O9:P9"/>
    <mergeCell ref="Q9:R9"/>
    <mergeCell ref="M9:N9"/>
    <mergeCell ref="B11:B13"/>
    <mergeCell ref="D11:K11"/>
    <mergeCell ref="L8:L10"/>
    <mergeCell ref="F9:G9"/>
    <mergeCell ref="H9:I9"/>
    <mergeCell ref="J9:K9"/>
    <mergeCell ref="J8:K8"/>
  </mergeCells>
  <printOptions/>
  <pageMargins left="0.38" right="0.17" top="0.51" bottom="0.43" header="0.22" footer="0.16"/>
  <pageSetup horizontalDpi="600" verticalDpi="600" orientation="landscape" paperSize="9" scale="80" r:id="rId1"/>
  <headerFooter alignWithMargins="0">
    <oddFooter>&amp;L&amp;8&amp;Z&amp;F</oddFooter>
  </headerFooter>
</worksheet>
</file>

<file path=xl/worksheets/sheet31.xml><?xml version="1.0" encoding="utf-8"?>
<worksheet xmlns="http://schemas.openxmlformats.org/spreadsheetml/2006/main" xmlns:r="http://schemas.openxmlformats.org/officeDocument/2006/relationships">
  <sheetPr>
    <tabColor indexed="14"/>
  </sheetPr>
  <dimension ref="A1:F2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140625" style="0" customWidth="1"/>
    <col min="2" max="2" width="55.7109375" style="0" customWidth="1"/>
    <col min="3" max="3" width="7.7109375" style="0" customWidth="1"/>
    <col min="4" max="4" width="6.7109375" style="0" customWidth="1"/>
    <col min="5" max="5" width="9.28125" style="0" customWidth="1"/>
    <col min="6" max="6" width="10.8515625" style="0" customWidth="1"/>
  </cols>
  <sheetData>
    <row r="1" spans="2:6" ht="15.75" customHeight="1">
      <c r="B1" s="360" t="s">
        <v>476</v>
      </c>
      <c r="C1" s="360"/>
      <c r="D1" s="360"/>
      <c r="E1" s="360"/>
      <c r="F1" s="360"/>
    </row>
    <row r="2" spans="1:6" ht="17.25" customHeight="1">
      <c r="A2" s="214"/>
      <c r="B2" s="214"/>
      <c r="C2" s="214"/>
      <c r="D2" s="214"/>
      <c r="E2" s="327" t="s">
        <v>426</v>
      </c>
      <c r="F2" s="327"/>
    </row>
    <row r="3" spans="1:6" ht="36" customHeight="1">
      <c r="A3" s="223"/>
      <c r="B3" s="327" t="s">
        <v>477</v>
      </c>
      <c r="C3" s="327"/>
      <c r="D3" s="327"/>
      <c r="E3" s="327"/>
      <c r="F3" s="223"/>
    </row>
    <row r="4" spans="1:6" ht="15">
      <c r="A4" s="215"/>
      <c r="B4" s="215"/>
      <c r="C4" s="215"/>
      <c r="D4" s="215"/>
      <c r="E4" s="215"/>
      <c r="F4" s="215"/>
    </row>
    <row r="5" spans="1:6" ht="30.75" customHeight="1">
      <c r="A5" s="216" t="s">
        <v>82</v>
      </c>
      <c r="B5" s="216" t="s">
        <v>1</v>
      </c>
      <c r="C5" s="216" t="s">
        <v>2</v>
      </c>
      <c r="D5" s="216" t="s">
        <v>76</v>
      </c>
      <c r="E5" s="216" t="s">
        <v>80</v>
      </c>
      <c r="F5" s="216" t="s">
        <v>84</v>
      </c>
    </row>
    <row r="6" spans="1:6" ht="16.5" customHeight="1">
      <c r="A6" s="167">
        <v>1</v>
      </c>
      <c r="B6" s="167">
        <v>2</v>
      </c>
      <c r="C6" s="167">
        <v>3</v>
      </c>
      <c r="D6" s="169">
        <v>4</v>
      </c>
      <c r="E6" s="169">
        <v>5</v>
      </c>
      <c r="F6" s="169">
        <v>6</v>
      </c>
    </row>
    <row r="7" spans="1:6" ht="18.75" customHeight="1">
      <c r="A7" s="225">
        <v>1</v>
      </c>
      <c r="B7" s="226" t="s">
        <v>478</v>
      </c>
      <c r="C7" s="225" t="s">
        <v>21</v>
      </c>
      <c r="D7" s="225">
        <v>1</v>
      </c>
      <c r="E7" s="225">
        <v>2133.84</v>
      </c>
      <c r="F7" s="227">
        <f>D7*E7</f>
        <v>2133.84</v>
      </c>
    </row>
    <row r="8" spans="1:6" ht="18.75" customHeight="1">
      <c r="A8" s="225">
        <v>2</v>
      </c>
      <c r="B8" s="226" t="s">
        <v>479</v>
      </c>
      <c r="C8" s="225" t="s">
        <v>21</v>
      </c>
      <c r="D8" s="225">
        <v>1</v>
      </c>
      <c r="E8" s="225">
        <v>2055.18</v>
      </c>
      <c r="F8" s="227">
        <f>D8*E8</f>
        <v>2055.18</v>
      </c>
    </row>
    <row r="9" spans="1:6" ht="18.75" customHeight="1">
      <c r="A9" s="225">
        <v>3</v>
      </c>
      <c r="B9" s="226" t="s">
        <v>480</v>
      </c>
      <c r="C9" s="225" t="s">
        <v>35</v>
      </c>
      <c r="D9" s="225">
        <v>1</v>
      </c>
      <c r="E9" s="225">
        <v>640.12</v>
      </c>
      <c r="F9" s="227">
        <f>D9*E9</f>
        <v>640.12</v>
      </c>
    </row>
    <row r="10" spans="1:6" ht="32.25" customHeight="1">
      <c r="A10" s="225">
        <v>4</v>
      </c>
      <c r="B10" s="226" t="s">
        <v>481</v>
      </c>
      <c r="C10" s="225" t="s">
        <v>28</v>
      </c>
      <c r="D10" s="225">
        <v>1</v>
      </c>
      <c r="E10" s="225">
        <v>746.84</v>
      </c>
      <c r="F10" s="227">
        <f>D10*E10</f>
        <v>746.84</v>
      </c>
    </row>
    <row r="11" spans="1:6" ht="45.75" customHeight="1">
      <c r="A11" s="225">
        <v>5</v>
      </c>
      <c r="B11" s="228" t="s">
        <v>482</v>
      </c>
      <c r="C11" s="225" t="s">
        <v>483</v>
      </c>
      <c r="D11" s="225">
        <v>1</v>
      </c>
      <c r="E11" s="227">
        <v>528</v>
      </c>
      <c r="F11" s="227">
        <f>D11*E11</f>
        <v>528</v>
      </c>
    </row>
    <row r="12" spans="1:6" ht="19.5" customHeight="1">
      <c r="A12" s="167">
        <v>6</v>
      </c>
      <c r="B12" s="229" t="s">
        <v>484</v>
      </c>
      <c r="C12" s="230"/>
      <c r="D12" s="230"/>
      <c r="E12" s="230"/>
      <c r="F12" s="205">
        <f>SUM(F7:F11)</f>
        <v>6103.9800000000005</v>
      </c>
    </row>
    <row r="13" spans="1:6" ht="19.5" customHeight="1">
      <c r="A13" s="167">
        <v>7</v>
      </c>
      <c r="B13" s="229" t="s">
        <v>485</v>
      </c>
      <c r="C13" s="6"/>
      <c r="D13" s="6"/>
      <c r="E13" s="6"/>
      <c r="F13" s="205">
        <f>ROUND(F12,0)</f>
        <v>6104</v>
      </c>
    </row>
    <row r="14" spans="1:6" ht="12.75">
      <c r="A14" s="8"/>
      <c r="B14" s="8"/>
      <c r="C14" s="8"/>
      <c r="D14" s="8"/>
      <c r="E14" s="8"/>
      <c r="F14" s="8"/>
    </row>
    <row r="15" spans="1:6" ht="12.75">
      <c r="A15" s="8"/>
      <c r="B15" s="8"/>
      <c r="C15" s="8"/>
      <c r="D15" s="8"/>
      <c r="E15" s="8"/>
      <c r="F15" s="8"/>
    </row>
    <row r="16" spans="1:6" ht="12.75">
      <c r="A16" s="33"/>
      <c r="B16" s="33"/>
      <c r="C16" s="33"/>
      <c r="D16" s="33"/>
      <c r="E16" s="33"/>
      <c r="F16" s="33"/>
    </row>
    <row r="17" spans="1:6" ht="12.75">
      <c r="A17" s="33"/>
      <c r="B17" s="33"/>
      <c r="C17" s="33"/>
      <c r="D17" s="33"/>
      <c r="E17" s="33"/>
      <c r="F17" s="33"/>
    </row>
    <row r="18" spans="1:6" ht="12.75">
      <c r="A18" s="33"/>
      <c r="B18" s="33"/>
      <c r="C18" s="33"/>
      <c r="D18" s="33"/>
      <c r="E18" s="33"/>
      <c r="F18" s="33"/>
    </row>
    <row r="19" spans="1:6" ht="12.75">
      <c r="A19" s="33"/>
      <c r="B19" s="33"/>
      <c r="C19" s="33"/>
      <c r="D19" s="33"/>
      <c r="E19" s="33"/>
      <c r="F19" s="33"/>
    </row>
    <row r="20" spans="3:5" ht="14.25">
      <c r="C20" s="231"/>
      <c r="D20" s="231"/>
      <c r="E20" s="231"/>
    </row>
  </sheetData>
  <mergeCells count="3">
    <mergeCell ref="B3:E3"/>
    <mergeCell ref="B1:F1"/>
    <mergeCell ref="E2:F2"/>
  </mergeCells>
  <printOptions/>
  <pageMargins left="0.92" right="0.22" top="1" bottom="0.38" header="0.5" footer="0.22"/>
  <pageSetup horizontalDpi="600" verticalDpi="600" orientation="landscape" paperSize="9" scale="130" r:id="rId1"/>
</worksheet>
</file>

<file path=xl/worksheets/sheet32.xml><?xml version="1.0" encoding="utf-8"?>
<worksheet xmlns="http://schemas.openxmlformats.org/spreadsheetml/2006/main" xmlns:r="http://schemas.openxmlformats.org/officeDocument/2006/relationships">
  <sheetPr>
    <tabColor indexed="33"/>
  </sheetPr>
  <dimension ref="A1:L33"/>
  <sheetViews>
    <sheetView zoomScalePageLayoutView="0" workbookViewId="0" topLeftCell="A1">
      <pane xSplit="2" ySplit="4" topLeftCell="C14" activePane="bottomRight" state="frozen"/>
      <selection pane="topLeft" activeCell="A1" sqref="A1"/>
      <selection pane="topRight" activeCell="C1" sqref="C1"/>
      <selection pane="bottomLeft" activeCell="A5" sqref="A5"/>
      <selection pane="bottomRight" activeCell="L28" sqref="L28"/>
    </sheetView>
  </sheetViews>
  <sheetFormatPr defaultColWidth="9.140625" defaultRowHeight="12.75"/>
  <cols>
    <col min="1" max="1" width="5.7109375" style="0" customWidth="1"/>
    <col min="2" max="2" width="55.7109375" style="0" customWidth="1"/>
    <col min="3" max="4" width="6.421875" style="0" customWidth="1"/>
    <col min="5" max="5" width="0.13671875" style="0" customWidth="1"/>
    <col min="6" max="6" width="9.28125" style="0" hidden="1" customWidth="1"/>
    <col min="7" max="7" width="9.7109375" style="0" hidden="1" customWidth="1"/>
    <col min="8" max="8" width="8.7109375" style="0" hidden="1" customWidth="1"/>
    <col min="9" max="9" width="9.28125" style="0" bestFit="1" customWidth="1"/>
    <col min="10" max="11" width="12.7109375" style="0" bestFit="1" customWidth="1"/>
    <col min="12" max="12" width="12.7109375" style="0" customWidth="1"/>
  </cols>
  <sheetData>
    <row r="1" spans="1:8" ht="15">
      <c r="A1" s="413" t="s">
        <v>226</v>
      </c>
      <c r="B1" s="414"/>
      <c r="C1" s="414"/>
      <c r="D1" s="414"/>
      <c r="E1" s="414"/>
      <c r="F1" s="414"/>
      <c r="G1" s="415"/>
      <c r="H1" s="416"/>
    </row>
    <row r="2" spans="1:8" ht="17.25" customHeight="1">
      <c r="A2" s="409" t="s">
        <v>286</v>
      </c>
      <c r="B2" s="460"/>
      <c r="C2" s="460"/>
      <c r="D2" s="460"/>
      <c r="E2" s="460"/>
      <c r="F2" s="460"/>
      <c r="G2" s="460"/>
      <c r="H2" s="461"/>
    </row>
    <row r="3" spans="1:12" ht="14.25" customHeight="1">
      <c r="A3" s="328" t="s">
        <v>287</v>
      </c>
      <c r="B3" s="328" t="s">
        <v>1</v>
      </c>
      <c r="C3" s="328" t="s">
        <v>2</v>
      </c>
      <c r="D3" s="328" t="s">
        <v>76</v>
      </c>
      <c r="E3" s="411" t="s">
        <v>417</v>
      </c>
      <c r="F3" s="421"/>
      <c r="G3" s="421"/>
      <c r="H3" s="412"/>
      <c r="I3" s="411" t="s">
        <v>437</v>
      </c>
      <c r="J3" s="421"/>
      <c r="K3" s="421"/>
      <c r="L3" s="412"/>
    </row>
    <row r="4" spans="1:12" ht="15.75" customHeight="1">
      <c r="A4" s="314"/>
      <c r="B4" s="314"/>
      <c r="C4" s="314"/>
      <c r="D4" s="314"/>
      <c r="E4" s="1" t="s">
        <v>80</v>
      </c>
      <c r="F4" s="1" t="s">
        <v>309</v>
      </c>
      <c r="G4" s="1" t="s">
        <v>310</v>
      </c>
      <c r="H4" s="1" t="s">
        <v>311</v>
      </c>
      <c r="I4" s="1" t="s">
        <v>80</v>
      </c>
      <c r="J4" s="1" t="s">
        <v>309</v>
      </c>
      <c r="K4" s="1" t="s">
        <v>310</v>
      </c>
      <c r="L4" s="1" t="s">
        <v>311</v>
      </c>
    </row>
    <row r="5" spans="1:12" ht="17.25" customHeight="1">
      <c r="A5" s="57">
        <v>1</v>
      </c>
      <c r="B5" s="12" t="s">
        <v>5</v>
      </c>
      <c r="C5" s="10" t="s">
        <v>20</v>
      </c>
      <c r="D5" s="10">
        <v>1</v>
      </c>
      <c r="E5" s="428">
        <v>3013.4119139100103</v>
      </c>
      <c r="F5" s="428">
        <v>3013.4119139100103</v>
      </c>
      <c r="G5" s="428">
        <v>3013.4119139100103</v>
      </c>
      <c r="H5" s="428">
        <v>3013.4119139100103</v>
      </c>
      <c r="I5" s="428">
        <v>3200.7587460097093</v>
      </c>
      <c r="J5" s="428">
        <v>3200.7587460097093</v>
      </c>
      <c r="K5" s="428">
        <v>3200.7587460097093</v>
      </c>
      <c r="L5" s="428">
        <v>3200.7587460097093</v>
      </c>
    </row>
    <row r="6" spans="1:12" ht="15" customHeight="1">
      <c r="A6" s="57">
        <f>A5+1</f>
        <v>2</v>
      </c>
      <c r="B6" s="12" t="s">
        <v>6</v>
      </c>
      <c r="C6" s="10" t="s">
        <v>20</v>
      </c>
      <c r="D6" s="10">
        <v>1</v>
      </c>
      <c r="E6" s="429"/>
      <c r="F6" s="429"/>
      <c r="G6" s="429"/>
      <c r="H6" s="429"/>
      <c r="I6" s="429"/>
      <c r="J6" s="429"/>
      <c r="K6" s="429"/>
      <c r="L6" s="429"/>
    </row>
    <row r="7" spans="1:12" ht="16.5" customHeight="1">
      <c r="A7" s="57">
        <f aca="true" t="shared" si="0" ref="A7:A15">A6+1</f>
        <v>3</v>
      </c>
      <c r="B7" s="12" t="s">
        <v>206</v>
      </c>
      <c r="C7" s="10" t="s">
        <v>20</v>
      </c>
      <c r="D7" s="10">
        <v>1</v>
      </c>
      <c r="E7" s="430"/>
      <c r="F7" s="430"/>
      <c r="G7" s="430"/>
      <c r="H7" s="430"/>
      <c r="I7" s="430"/>
      <c r="J7" s="430"/>
      <c r="K7" s="430"/>
      <c r="L7" s="430"/>
    </row>
    <row r="8" spans="1:12" ht="15" customHeight="1">
      <c r="A8" s="57">
        <f t="shared" si="0"/>
        <v>4</v>
      </c>
      <c r="B8" s="12" t="s">
        <v>8</v>
      </c>
      <c r="C8" s="10" t="s">
        <v>21</v>
      </c>
      <c r="D8" s="10">
        <v>17</v>
      </c>
      <c r="E8" s="20">
        <v>200.89412759400068</v>
      </c>
      <c r="F8" s="20">
        <v>3415.2001690980114</v>
      </c>
      <c r="G8" s="20">
        <v>3415.2001690980114</v>
      </c>
      <c r="H8" s="20">
        <v>3415.2001690980114</v>
      </c>
      <c r="I8" s="20">
        <v>213.38391640064728</v>
      </c>
      <c r="J8" s="20">
        <v>3627.5265788110037</v>
      </c>
      <c r="K8" s="20">
        <v>3627.5265788110037</v>
      </c>
      <c r="L8" s="20">
        <v>3627.5265788110037</v>
      </c>
    </row>
    <row r="9" spans="1:12" ht="19.5" customHeight="1">
      <c r="A9" s="57">
        <v>5</v>
      </c>
      <c r="B9" s="12" t="s">
        <v>30</v>
      </c>
      <c r="C9" s="10" t="s">
        <v>21</v>
      </c>
      <c r="D9" s="10">
        <v>17</v>
      </c>
      <c r="E9" s="20">
        <v>40.17882551880014</v>
      </c>
      <c r="F9" s="20">
        <v>683.0400338196024</v>
      </c>
      <c r="G9" s="20">
        <v>683.0400338196024</v>
      </c>
      <c r="H9" s="20">
        <v>683.0400338196024</v>
      </c>
      <c r="I9" s="20">
        <v>42.67678328012946</v>
      </c>
      <c r="J9" s="20">
        <v>725.5053157622009</v>
      </c>
      <c r="K9" s="20">
        <v>725.5053157622009</v>
      </c>
      <c r="L9" s="20">
        <v>725.5053157622009</v>
      </c>
    </row>
    <row r="10" spans="1:12" ht="19.5" customHeight="1">
      <c r="A10" s="57">
        <v>6</v>
      </c>
      <c r="B10" s="12" t="s">
        <v>9</v>
      </c>
      <c r="C10" s="10" t="s">
        <v>21</v>
      </c>
      <c r="D10" s="10">
        <v>9</v>
      </c>
      <c r="E10" s="20">
        <v>180.8047148346006</v>
      </c>
      <c r="F10" s="20">
        <v>1627.2424335114054</v>
      </c>
      <c r="G10" s="20">
        <v>1627.2424335114054</v>
      </c>
      <c r="H10" s="20">
        <v>1627.2424335114054</v>
      </c>
      <c r="I10" s="20">
        <v>192.04552476058254</v>
      </c>
      <c r="J10" s="20">
        <v>1728.4097228452429</v>
      </c>
      <c r="K10" s="20">
        <v>1728.4097228452429</v>
      </c>
      <c r="L10" s="20">
        <v>1728.4097228452429</v>
      </c>
    </row>
    <row r="11" spans="1:12" ht="18.75" customHeight="1">
      <c r="A11" s="57">
        <v>7</v>
      </c>
      <c r="B11" s="12" t="s">
        <v>106</v>
      </c>
      <c r="C11" s="10" t="s">
        <v>21</v>
      </c>
      <c r="D11" s="10">
        <v>17</v>
      </c>
      <c r="E11" s="20">
        <v>200.89412759400068</v>
      </c>
      <c r="F11" s="20">
        <v>3415.2001690980114</v>
      </c>
      <c r="G11" s="20">
        <v>3415.2001690980114</v>
      </c>
      <c r="H11" s="20">
        <v>3415.2001690980114</v>
      </c>
      <c r="I11" s="20">
        <v>213.38391640064728</v>
      </c>
      <c r="J11" s="20">
        <v>3627.5265788110037</v>
      </c>
      <c r="K11" s="20">
        <v>3627.5265788110037</v>
      </c>
      <c r="L11" s="20">
        <v>3627.5265788110037</v>
      </c>
    </row>
    <row r="12" spans="1:12" ht="19.5" customHeight="1">
      <c r="A12" s="57">
        <f t="shared" si="0"/>
        <v>8</v>
      </c>
      <c r="B12" s="12" t="s">
        <v>288</v>
      </c>
      <c r="C12" s="10" t="s">
        <v>21</v>
      </c>
      <c r="D12" s="10">
        <v>22</v>
      </c>
      <c r="E12" s="20">
        <v>50.22353189850017</v>
      </c>
      <c r="F12" s="20">
        <v>1104.9177017670038</v>
      </c>
      <c r="G12" s="20">
        <v>1104.9177017670038</v>
      </c>
      <c r="H12" s="20">
        <v>1104.9177017670038</v>
      </c>
      <c r="I12" s="20">
        <v>53.34597910016182</v>
      </c>
      <c r="J12" s="20">
        <v>1173.61154020356</v>
      </c>
      <c r="K12" s="20">
        <v>1173.61154020356</v>
      </c>
      <c r="L12" s="20">
        <v>1173.61154020356</v>
      </c>
    </row>
    <row r="13" spans="1:12" ht="21" customHeight="1">
      <c r="A13" s="57">
        <f t="shared" si="0"/>
        <v>9</v>
      </c>
      <c r="B13" s="12" t="s">
        <v>50</v>
      </c>
      <c r="C13" s="10" t="s">
        <v>21</v>
      </c>
      <c r="D13" s="10">
        <v>17</v>
      </c>
      <c r="E13" s="20">
        <v>502.2353189850017</v>
      </c>
      <c r="F13" s="20">
        <v>8538.000422745028</v>
      </c>
      <c r="G13" s="20">
        <v>8538.000422745028</v>
      </c>
      <c r="H13" s="20">
        <v>8538.000422745028</v>
      </c>
      <c r="I13" s="20">
        <v>533.4597910016182</v>
      </c>
      <c r="J13" s="20">
        <v>9068.81644702751</v>
      </c>
      <c r="K13" s="20">
        <v>9068.81644702751</v>
      </c>
      <c r="L13" s="20">
        <v>9068.81644702751</v>
      </c>
    </row>
    <row r="14" spans="1:12" ht="20.25" customHeight="1">
      <c r="A14" s="57">
        <f t="shared" si="0"/>
        <v>10</v>
      </c>
      <c r="B14" s="12" t="s">
        <v>12</v>
      </c>
      <c r="C14" s="10" t="s">
        <v>29</v>
      </c>
      <c r="D14" s="10">
        <v>100</v>
      </c>
      <c r="E14" s="20">
        <v>16.071530207520055</v>
      </c>
      <c r="F14" s="20">
        <v>1607.1530207520054</v>
      </c>
      <c r="G14" s="20">
        <v>1607.1530207520054</v>
      </c>
      <c r="H14" s="20">
        <v>1607.1530207520054</v>
      </c>
      <c r="I14" s="20">
        <v>17.070713312051783</v>
      </c>
      <c r="J14" s="20">
        <v>1707.0713312051782</v>
      </c>
      <c r="K14" s="20">
        <v>1707.0713312051782</v>
      </c>
      <c r="L14" s="20">
        <v>1707.0713312051782</v>
      </c>
    </row>
    <row r="15" spans="1:12" ht="18.75" customHeight="1">
      <c r="A15" s="57">
        <f t="shared" si="0"/>
        <v>11</v>
      </c>
      <c r="B15" s="12" t="s">
        <v>27</v>
      </c>
      <c r="C15" s="10" t="s">
        <v>21</v>
      </c>
      <c r="D15" s="10">
        <v>9</v>
      </c>
      <c r="E15" s="20">
        <v>140.6258893158005</v>
      </c>
      <c r="F15" s="20">
        <v>1265.6330038422045</v>
      </c>
      <c r="G15" s="20">
        <v>1265.6330038422045</v>
      </c>
      <c r="H15" s="20">
        <v>1265.6330038422045</v>
      </c>
      <c r="I15" s="20">
        <v>149.3687414804531</v>
      </c>
      <c r="J15" s="20">
        <v>1344.318673324078</v>
      </c>
      <c r="K15" s="20">
        <v>1344.318673324078</v>
      </c>
      <c r="L15" s="20">
        <v>1344.318673324078</v>
      </c>
    </row>
    <row r="16" spans="1:12" ht="19.5" customHeight="1">
      <c r="A16" s="57">
        <v>12</v>
      </c>
      <c r="B16" s="12" t="s">
        <v>125</v>
      </c>
      <c r="C16" s="10" t="s">
        <v>21</v>
      </c>
      <c r="D16" s="10">
        <v>22</v>
      </c>
      <c r="E16" s="20">
        <v>40.17882551880014</v>
      </c>
      <c r="F16" s="20">
        <v>883.9341614136031</v>
      </c>
      <c r="G16" s="20">
        <v>883.9341614136031</v>
      </c>
      <c r="H16" s="20">
        <v>883.9341614136031</v>
      </c>
      <c r="I16" s="20">
        <v>42.67678328012946</v>
      </c>
      <c r="J16" s="20">
        <v>938.8892321628482</v>
      </c>
      <c r="K16" s="20">
        <v>938.8892321628482</v>
      </c>
      <c r="L16" s="20">
        <v>938.8892321628482</v>
      </c>
    </row>
    <row r="17" spans="1:12" ht="17.25" customHeight="1">
      <c r="A17" s="57">
        <v>13</v>
      </c>
      <c r="B17" s="12" t="s">
        <v>18</v>
      </c>
      <c r="C17" s="10" t="s">
        <v>23</v>
      </c>
      <c r="D17" s="10">
        <v>1</v>
      </c>
      <c r="E17" s="20">
        <v>602.682382782002</v>
      </c>
      <c r="F17" s="20">
        <v>602.682382782002</v>
      </c>
      <c r="G17" s="20">
        <v>602.682382782002</v>
      </c>
      <c r="H17" s="20">
        <v>602.682382782002</v>
      </c>
      <c r="I17" s="20">
        <v>640.1517492019419</v>
      </c>
      <c r="J17" s="20">
        <v>640.1517492019419</v>
      </c>
      <c r="K17" s="20">
        <v>640.1517492019419</v>
      </c>
      <c r="L17" s="20">
        <v>640.1517492019419</v>
      </c>
    </row>
    <row r="18" spans="1:12" ht="18.75" customHeight="1">
      <c r="A18" s="57">
        <v>14</v>
      </c>
      <c r="B18" s="12" t="s">
        <v>87</v>
      </c>
      <c r="C18" s="10" t="s">
        <v>88</v>
      </c>
      <c r="D18" s="10">
        <v>17</v>
      </c>
      <c r="E18" s="20">
        <v>40.17882551880014</v>
      </c>
      <c r="F18" s="20">
        <v>683.0400338196024</v>
      </c>
      <c r="G18" s="20">
        <v>683.0400338196024</v>
      </c>
      <c r="H18" s="20">
        <v>683.0400338196024</v>
      </c>
      <c r="I18" s="20">
        <v>42.67678328012946</v>
      </c>
      <c r="J18" s="20">
        <v>725.5053157622009</v>
      </c>
      <c r="K18" s="20">
        <v>725.5053157622009</v>
      </c>
      <c r="L18" s="20">
        <v>725.5053157622009</v>
      </c>
    </row>
    <row r="19" spans="1:12" s="24" customFormat="1" ht="15.75" customHeight="1">
      <c r="A19" s="36"/>
      <c r="B19" s="18" t="s">
        <v>98</v>
      </c>
      <c r="D19" s="2"/>
      <c r="E19" s="2"/>
      <c r="F19" s="54">
        <f>SUM(F8:F18)+F5</f>
        <v>26839.45544655849</v>
      </c>
      <c r="G19" s="54">
        <f>SUM(G8:G18)+G5</f>
        <v>26839.45544655849</v>
      </c>
      <c r="H19" s="54">
        <f>SUM(H8:H18)+H5</f>
        <v>26839.45544655849</v>
      </c>
      <c r="I19" s="2"/>
      <c r="J19" s="54">
        <v>28508.091231126476</v>
      </c>
      <c r="K19" s="54">
        <v>28508.091231126476</v>
      </c>
      <c r="L19" s="54">
        <v>28508.091231126476</v>
      </c>
    </row>
    <row r="20" spans="1:12" s="24" customFormat="1" ht="16.5" customHeight="1">
      <c r="A20" s="57">
        <v>15</v>
      </c>
      <c r="B20" s="12" t="s">
        <v>17</v>
      </c>
      <c r="C20" s="10"/>
      <c r="D20" s="10"/>
      <c r="E20" s="2"/>
      <c r="F20" s="2"/>
      <c r="G20" s="2"/>
      <c r="H20" s="2"/>
      <c r="I20" s="2"/>
      <c r="J20" s="2"/>
      <c r="K20" s="2"/>
      <c r="L20" s="2"/>
    </row>
    <row r="21" spans="1:12" s="24" customFormat="1" ht="15" customHeight="1">
      <c r="A21" s="11"/>
      <c r="B21" s="12" t="s">
        <v>119</v>
      </c>
      <c r="C21" s="10" t="s">
        <v>43</v>
      </c>
      <c r="D21" s="10">
        <v>5</v>
      </c>
      <c r="E21" s="2"/>
      <c r="F21" s="77">
        <v>11031.022444545226</v>
      </c>
      <c r="G21" s="77">
        <v>0</v>
      </c>
      <c r="H21" s="77">
        <v>0</v>
      </c>
      <c r="I21" s="2"/>
      <c r="J21" s="152">
        <v>11716.832140945047</v>
      </c>
      <c r="K21" s="152">
        <v>0</v>
      </c>
      <c r="L21" s="152">
        <v>0</v>
      </c>
    </row>
    <row r="22" spans="1:12" s="24" customFormat="1" ht="15" customHeight="1">
      <c r="A22" s="11"/>
      <c r="B22" s="14" t="s">
        <v>120</v>
      </c>
      <c r="C22" s="10" t="s">
        <v>43</v>
      </c>
      <c r="D22" s="10">
        <v>4</v>
      </c>
      <c r="E22" s="2"/>
      <c r="F22" s="77">
        <v>0</v>
      </c>
      <c r="G22" s="77">
        <v>8783.96231695268</v>
      </c>
      <c r="H22" s="77">
        <v>0</v>
      </c>
      <c r="I22" s="2"/>
      <c r="J22" s="152">
        <v>0</v>
      </c>
      <c r="K22" s="152">
        <v>9330.070038159945</v>
      </c>
      <c r="L22" s="152">
        <v>0</v>
      </c>
    </row>
    <row r="23" spans="1:12" ht="17.25" customHeight="1">
      <c r="A23" s="11"/>
      <c r="B23" s="14" t="s">
        <v>121</v>
      </c>
      <c r="C23" s="10" t="s">
        <v>43</v>
      </c>
      <c r="D23" s="10">
        <v>3</v>
      </c>
      <c r="E23" s="4"/>
      <c r="F23" s="36"/>
      <c r="G23" s="36"/>
      <c r="H23" s="77">
        <v>6536.902189360133</v>
      </c>
      <c r="I23" s="4"/>
      <c r="J23" s="51"/>
      <c r="K23" s="51"/>
      <c r="L23" s="152">
        <v>6943.307935374842</v>
      </c>
    </row>
    <row r="24" spans="1:12" ht="12.75">
      <c r="A24" s="11"/>
      <c r="B24" s="14"/>
      <c r="C24" s="10"/>
      <c r="D24" s="10"/>
      <c r="E24" s="4"/>
      <c r="F24" s="22">
        <v>35269.48602718088</v>
      </c>
      <c r="G24" s="22">
        <v>33201.44580170652</v>
      </c>
      <c r="H24" s="22">
        <v>31133.40557623216</v>
      </c>
      <c r="I24" s="4"/>
      <c r="J24" s="22">
        <v>40224.92337207153</v>
      </c>
      <c r="K24" s="22">
        <v>37838.16126928642</v>
      </c>
      <c r="L24" s="22">
        <v>35451.399166501316</v>
      </c>
    </row>
    <row r="25" spans="9:12" ht="12.75">
      <c r="I25" s="4"/>
      <c r="J25" s="79"/>
      <c r="K25" s="79"/>
      <c r="L25" s="79"/>
    </row>
    <row r="26" spans="1:12" ht="12.75">
      <c r="A26" s="4"/>
      <c r="B26" s="4" t="s">
        <v>122</v>
      </c>
      <c r="C26" s="5" t="s">
        <v>20</v>
      </c>
      <c r="D26" s="5"/>
      <c r="E26" s="5"/>
      <c r="F26" s="5"/>
      <c r="G26" s="4"/>
      <c r="H26" s="83"/>
      <c r="I26" s="4"/>
      <c r="J26" s="4"/>
      <c r="K26" s="4"/>
      <c r="L26" s="4"/>
    </row>
    <row r="27" spans="1:12" ht="12.75">
      <c r="A27" s="4"/>
      <c r="B27" s="4" t="s">
        <v>123</v>
      </c>
      <c r="C27" s="5" t="s">
        <v>20</v>
      </c>
      <c r="D27" s="5"/>
      <c r="E27" s="5"/>
      <c r="F27" s="5"/>
      <c r="G27" s="4"/>
      <c r="H27" s="83"/>
      <c r="I27" s="4"/>
      <c r="J27" s="4"/>
      <c r="K27" s="4"/>
      <c r="L27" s="4"/>
    </row>
    <row r="28" spans="1:12" ht="12.75">
      <c r="A28" s="4"/>
      <c r="B28" s="4" t="s">
        <v>124</v>
      </c>
      <c r="C28" s="5" t="s">
        <v>20</v>
      </c>
      <c r="D28" s="5"/>
      <c r="E28" s="5"/>
      <c r="F28" s="5"/>
      <c r="G28" s="4"/>
      <c r="H28" s="83"/>
      <c r="I28" s="4"/>
      <c r="J28" s="4"/>
      <c r="K28" s="4"/>
      <c r="L28" s="4"/>
    </row>
    <row r="29" spans="2:8" ht="14.25" customHeight="1">
      <c r="B29" s="276"/>
      <c r="C29" s="276"/>
      <c r="D29" s="276"/>
      <c r="E29" s="276"/>
      <c r="F29" s="276"/>
      <c r="G29" s="276"/>
      <c r="H29" s="276"/>
    </row>
    <row r="30" spans="2:11" ht="41.25" customHeight="1">
      <c r="B30" s="462" t="s">
        <v>131</v>
      </c>
      <c r="C30" s="462"/>
      <c r="D30" s="462"/>
      <c r="E30" s="462"/>
      <c r="F30" s="462"/>
      <c r="G30" s="462"/>
      <c r="H30" s="462"/>
      <c r="I30" s="462"/>
      <c r="K30" s="34"/>
    </row>
    <row r="33" ht="12.75">
      <c r="H33">
        <f>G17/J17</f>
        <v>0.9414679933833628</v>
      </c>
    </row>
  </sheetData>
  <sheetProtection/>
  <mergeCells count="17">
    <mergeCell ref="B30:I30"/>
    <mergeCell ref="G5:G7"/>
    <mergeCell ref="H5:H7"/>
    <mergeCell ref="I3:L3"/>
    <mergeCell ref="I5:I7"/>
    <mergeCell ref="J5:J7"/>
    <mergeCell ref="K5:K7"/>
    <mergeCell ref="L5:L7"/>
    <mergeCell ref="D3:D4"/>
    <mergeCell ref="C3:C4"/>
    <mergeCell ref="E5:E7"/>
    <mergeCell ref="F5:F7"/>
    <mergeCell ref="A1:H1"/>
    <mergeCell ref="A2:H2"/>
    <mergeCell ref="E3:H3"/>
    <mergeCell ref="B3:B4"/>
    <mergeCell ref="A3:A4"/>
  </mergeCells>
  <printOptions/>
  <pageMargins left="0.67" right="0.15" top="0.43" bottom="0.34" header="0.31" footer="0.16"/>
  <pageSetup horizontalDpi="600" verticalDpi="600" orientation="landscape" paperSize="9" scale="87" r:id="rId1"/>
  <headerFooter alignWithMargins="0">
    <oddFooter>&amp;L&amp;6&amp;Z&amp;F</oddFooter>
  </headerFooter>
</worksheet>
</file>

<file path=xl/worksheets/sheet33.xml><?xml version="1.0" encoding="utf-8"?>
<worksheet xmlns="http://schemas.openxmlformats.org/spreadsheetml/2006/main" xmlns:r="http://schemas.openxmlformats.org/officeDocument/2006/relationships">
  <sheetPr>
    <tabColor indexed="33"/>
  </sheetPr>
  <dimension ref="A2:N30"/>
  <sheetViews>
    <sheetView zoomScalePageLayoutView="0" workbookViewId="0" topLeftCell="A3">
      <pane xSplit="2" ySplit="5" topLeftCell="C17" activePane="bottomRight" state="frozen"/>
      <selection pane="topLeft" activeCell="A3" sqref="A3"/>
      <selection pane="topRight" activeCell="C3" sqref="C3"/>
      <selection pane="bottomLeft" activeCell="A8" sqref="A8"/>
      <selection pane="bottomRight" activeCell="B33" sqref="B33"/>
    </sheetView>
  </sheetViews>
  <sheetFormatPr defaultColWidth="9.140625" defaultRowHeight="12.75"/>
  <cols>
    <col min="1" max="1" width="5.00390625" style="0" customWidth="1"/>
    <col min="2" max="2" width="30.8515625" style="0" customWidth="1"/>
    <col min="3" max="4" width="7.140625" style="0" customWidth="1"/>
    <col min="5" max="5" width="0.2890625" style="0" hidden="1" customWidth="1"/>
    <col min="6" max="6" width="8.57421875" style="0" hidden="1" customWidth="1"/>
    <col min="7" max="7" width="8.57421875" style="0" customWidth="1"/>
    <col min="8" max="8" width="10.421875" style="0" customWidth="1"/>
    <col min="9" max="9" width="6.7109375" style="0" customWidth="1"/>
    <col min="10" max="10" width="0.13671875" style="0" customWidth="1"/>
    <col min="11" max="11" width="8.57421875" style="0" hidden="1" customWidth="1"/>
    <col min="12" max="12" width="10.7109375" style="0" customWidth="1"/>
    <col min="13" max="13" width="13.00390625" style="0" bestFit="1" customWidth="1"/>
  </cols>
  <sheetData>
    <row r="2" spans="10:11" ht="12.75">
      <c r="J2" s="389"/>
      <c r="K2" s="389"/>
    </row>
    <row r="3" spans="1:11" ht="15">
      <c r="A3" s="440" t="s">
        <v>227</v>
      </c>
      <c r="B3" s="441"/>
      <c r="C3" s="441"/>
      <c r="D3" s="441"/>
      <c r="E3" s="441"/>
      <c r="F3" s="441"/>
      <c r="G3" s="441"/>
      <c r="H3" s="441"/>
      <c r="I3" s="441"/>
      <c r="J3" s="441"/>
      <c r="K3" s="463"/>
    </row>
    <row r="4" spans="1:11" ht="14.25" customHeight="1">
      <c r="A4" s="417" t="s">
        <v>51</v>
      </c>
      <c r="B4" s="418"/>
      <c r="C4" s="418"/>
      <c r="D4" s="418"/>
      <c r="E4" s="418"/>
      <c r="F4" s="418"/>
      <c r="G4" s="418"/>
      <c r="H4" s="418"/>
      <c r="I4" s="418"/>
      <c r="J4" s="419"/>
      <c r="K4" s="420"/>
    </row>
    <row r="5" spans="1:13" ht="29.25" customHeight="1">
      <c r="A5" s="328" t="s">
        <v>287</v>
      </c>
      <c r="B5" s="328" t="s">
        <v>1</v>
      </c>
      <c r="C5" s="328" t="s">
        <v>2</v>
      </c>
      <c r="D5" s="374" t="s">
        <v>76</v>
      </c>
      <c r="E5" s="411" t="s">
        <v>52</v>
      </c>
      <c r="F5" s="421"/>
      <c r="G5" s="421"/>
      <c r="H5" s="412"/>
      <c r="I5" s="374" t="s">
        <v>76</v>
      </c>
      <c r="J5" s="321" t="s">
        <v>53</v>
      </c>
      <c r="K5" s="321"/>
      <c r="L5" s="321"/>
      <c r="M5" s="321"/>
    </row>
    <row r="6" spans="1:13" ht="14.25" customHeight="1">
      <c r="A6" s="313"/>
      <c r="B6" s="313"/>
      <c r="C6" s="313"/>
      <c r="D6" s="464"/>
      <c r="E6" s="321" t="s">
        <v>413</v>
      </c>
      <c r="F6" s="321"/>
      <c r="G6" s="321" t="s">
        <v>426</v>
      </c>
      <c r="H6" s="321"/>
      <c r="I6" s="464"/>
      <c r="J6" s="321" t="s">
        <v>413</v>
      </c>
      <c r="K6" s="321"/>
      <c r="L6" s="321" t="s">
        <v>426</v>
      </c>
      <c r="M6" s="321"/>
    </row>
    <row r="7" spans="1:13" ht="12.75" customHeight="1">
      <c r="A7" s="314"/>
      <c r="B7" s="314"/>
      <c r="C7" s="314"/>
      <c r="D7" s="375"/>
      <c r="E7" s="1" t="s">
        <v>89</v>
      </c>
      <c r="F7" s="1" t="s">
        <v>84</v>
      </c>
      <c r="G7" s="1" t="s">
        <v>89</v>
      </c>
      <c r="H7" s="1" t="s">
        <v>84</v>
      </c>
      <c r="I7" s="375"/>
      <c r="J7" s="1" t="s">
        <v>89</v>
      </c>
      <c r="K7" s="1" t="s">
        <v>84</v>
      </c>
      <c r="L7" s="1" t="s">
        <v>89</v>
      </c>
      <c r="M7" s="1" t="s">
        <v>84</v>
      </c>
    </row>
    <row r="8" spans="1:13" ht="16.5" customHeight="1">
      <c r="A8" s="57">
        <v>1</v>
      </c>
      <c r="B8" s="12" t="s">
        <v>5</v>
      </c>
      <c r="C8" s="10" t="s">
        <v>20</v>
      </c>
      <c r="D8" s="10">
        <v>1</v>
      </c>
      <c r="E8" s="465">
        <v>3013.4119139100103</v>
      </c>
      <c r="F8" s="465">
        <v>3013.4119139100103</v>
      </c>
      <c r="G8" s="428">
        <v>3200.7587460097093</v>
      </c>
      <c r="H8" s="428">
        <v>3200.7587460097093</v>
      </c>
      <c r="I8" s="10">
        <v>1</v>
      </c>
      <c r="J8" s="465">
        <v>3013.4119139100103</v>
      </c>
      <c r="K8" s="465">
        <v>3013.4119139100103</v>
      </c>
      <c r="L8" s="428">
        <v>3200.7587460097093</v>
      </c>
      <c r="M8" s="428">
        <v>3200.7587460097093</v>
      </c>
    </row>
    <row r="9" spans="1:13" ht="17.25" customHeight="1">
      <c r="A9" s="57">
        <f>A8+1</f>
        <v>2</v>
      </c>
      <c r="B9" s="12" t="s">
        <v>6</v>
      </c>
      <c r="C9" s="10" t="s">
        <v>20</v>
      </c>
      <c r="D9" s="10">
        <v>1</v>
      </c>
      <c r="E9" s="466"/>
      <c r="F9" s="466"/>
      <c r="G9" s="429"/>
      <c r="H9" s="429"/>
      <c r="I9" s="10">
        <v>1</v>
      </c>
      <c r="J9" s="466"/>
      <c r="K9" s="466"/>
      <c r="L9" s="429"/>
      <c r="M9" s="429"/>
    </row>
    <row r="10" spans="1:13" ht="15.75" customHeight="1">
      <c r="A10" s="57">
        <f aca="true" t="shared" si="0" ref="A10:A17">A9+1</f>
        <v>3</v>
      </c>
      <c r="B10" s="12" t="s">
        <v>206</v>
      </c>
      <c r="C10" s="10" t="s">
        <v>20</v>
      </c>
      <c r="D10" s="10">
        <v>1</v>
      </c>
      <c r="E10" s="467"/>
      <c r="F10" s="467"/>
      <c r="G10" s="430"/>
      <c r="H10" s="430"/>
      <c r="I10" s="10">
        <v>1</v>
      </c>
      <c r="J10" s="467"/>
      <c r="K10" s="467"/>
      <c r="L10" s="430"/>
      <c r="M10" s="430"/>
    </row>
    <row r="11" spans="1:13" ht="15" customHeight="1">
      <c r="A11" s="57">
        <f t="shared" si="0"/>
        <v>4</v>
      </c>
      <c r="B11" s="12" t="s">
        <v>8</v>
      </c>
      <c r="C11" s="10" t="s">
        <v>21</v>
      </c>
      <c r="D11" s="10">
        <v>22</v>
      </c>
      <c r="E11" s="20">
        <v>200.89412759400068</v>
      </c>
      <c r="F11" s="20">
        <v>4419.670807068015</v>
      </c>
      <c r="G11" s="20">
        <v>213.38391640064728</v>
      </c>
      <c r="H11" s="20">
        <v>4694.44616081424</v>
      </c>
      <c r="I11" s="10">
        <v>15</v>
      </c>
      <c r="J11" s="20">
        <v>200.89412759400068</v>
      </c>
      <c r="K11" s="46">
        <f>J11*I11</f>
        <v>3013.4119139100103</v>
      </c>
      <c r="L11" s="20">
        <v>213.38391640064728</v>
      </c>
      <c r="M11" s="46">
        <v>3200.7587460097093</v>
      </c>
    </row>
    <row r="12" spans="1:14" ht="15" customHeight="1">
      <c r="A12" s="57">
        <f t="shared" si="0"/>
        <v>5</v>
      </c>
      <c r="B12" s="12" t="s">
        <v>30</v>
      </c>
      <c r="C12" s="10" t="s">
        <v>21</v>
      </c>
      <c r="D12" s="10">
        <v>22</v>
      </c>
      <c r="E12" s="20">
        <v>40.17882551880014</v>
      </c>
      <c r="F12" s="20">
        <v>883.9341614136031</v>
      </c>
      <c r="G12" s="20">
        <v>42.67678328012946</v>
      </c>
      <c r="H12" s="20">
        <v>938.8892321628482</v>
      </c>
      <c r="I12" s="10">
        <v>15</v>
      </c>
      <c r="J12" s="20">
        <v>40.17882551880014</v>
      </c>
      <c r="K12" s="46">
        <f aca="true" t="shared" si="1" ref="K12:K21">J12*I12</f>
        <v>602.682382782002</v>
      </c>
      <c r="L12" s="20">
        <v>42.67678328012946</v>
      </c>
      <c r="M12" s="46">
        <v>640.1517492019419</v>
      </c>
      <c r="N12" s="34"/>
    </row>
    <row r="13" spans="1:13" ht="17.25" customHeight="1">
      <c r="A13" s="57">
        <f t="shared" si="0"/>
        <v>6</v>
      </c>
      <c r="B13" s="12" t="s">
        <v>47</v>
      </c>
      <c r="C13" s="10" t="s">
        <v>21</v>
      </c>
      <c r="D13" s="10">
        <v>12</v>
      </c>
      <c r="E13" s="20">
        <v>180.8047148346006</v>
      </c>
      <c r="F13" s="20">
        <v>2169.656578015207</v>
      </c>
      <c r="G13" s="20">
        <v>192.04552476058254</v>
      </c>
      <c r="H13" s="20">
        <v>2304.5462971269903</v>
      </c>
      <c r="I13" s="10">
        <v>9</v>
      </c>
      <c r="J13" s="20">
        <v>180.8047148346006</v>
      </c>
      <c r="K13" s="46">
        <f t="shared" si="1"/>
        <v>1627.2424335114054</v>
      </c>
      <c r="L13" s="20">
        <v>192.04552476058254</v>
      </c>
      <c r="M13" s="46">
        <v>1728.4097228452429</v>
      </c>
    </row>
    <row r="14" spans="1:13" ht="26.25" customHeight="1">
      <c r="A14" s="57">
        <f t="shared" si="0"/>
        <v>7</v>
      </c>
      <c r="B14" s="13" t="s">
        <v>106</v>
      </c>
      <c r="C14" s="10" t="s">
        <v>21</v>
      </c>
      <c r="D14" s="10">
        <v>22</v>
      </c>
      <c r="E14" s="20">
        <v>160.71530207520055</v>
      </c>
      <c r="F14" s="20">
        <v>3535.7366456544123</v>
      </c>
      <c r="G14" s="20">
        <v>170.70713312051785</v>
      </c>
      <c r="H14" s="20">
        <v>3755.556928651393</v>
      </c>
      <c r="I14" s="10">
        <v>15</v>
      </c>
      <c r="J14" s="20">
        <v>200.89412759400068</v>
      </c>
      <c r="K14" s="46">
        <f t="shared" si="1"/>
        <v>3013.4119139100103</v>
      </c>
      <c r="L14" s="20">
        <v>213.38391640064728</v>
      </c>
      <c r="M14" s="46">
        <v>3200.7587460097093</v>
      </c>
    </row>
    <row r="15" spans="1:13" ht="16.5" customHeight="1">
      <c r="A15" s="57">
        <f t="shared" si="0"/>
        <v>8</v>
      </c>
      <c r="B15" s="12" t="s">
        <v>48</v>
      </c>
      <c r="C15" s="10" t="s">
        <v>21</v>
      </c>
      <c r="D15" s="10">
        <v>27</v>
      </c>
      <c r="E15" s="20">
        <v>50.22353189850017</v>
      </c>
      <c r="F15" s="20">
        <v>1356.0353612595045</v>
      </c>
      <c r="G15" s="20">
        <v>53.34597910016182</v>
      </c>
      <c r="H15" s="20">
        <v>1440.3414357043691</v>
      </c>
      <c r="I15" s="10">
        <v>20</v>
      </c>
      <c r="J15" s="20">
        <v>50.22353189850017</v>
      </c>
      <c r="K15" s="46">
        <f t="shared" si="1"/>
        <v>1004.4706379700034</v>
      </c>
      <c r="L15" s="20">
        <v>53.34597910016182</v>
      </c>
      <c r="M15" s="46">
        <v>1066.9195820032364</v>
      </c>
    </row>
    <row r="16" spans="1:13" ht="16.5" customHeight="1">
      <c r="A16" s="57">
        <f t="shared" si="0"/>
        <v>9</v>
      </c>
      <c r="B16" s="12" t="s">
        <v>50</v>
      </c>
      <c r="C16" s="10" t="s">
        <v>21</v>
      </c>
      <c r="D16" s="10">
        <v>22</v>
      </c>
      <c r="E16" s="20">
        <v>401.78825518800136</v>
      </c>
      <c r="F16" s="20">
        <v>8839.34161413603</v>
      </c>
      <c r="G16" s="20">
        <v>426.76783280129456</v>
      </c>
      <c r="H16" s="20">
        <v>9388.89232162848</v>
      </c>
      <c r="I16" s="10">
        <v>15</v>
      </c>
      <c r="J16" s="20">
        <v>502.2353189850017</v>
      </c>
      <c r="K16" s="46">
        <f t="shared" si="1"/>
        <v>7533.529784775025</v>
      </c>
      <c r="L16" s="20">
        <v>533.4597910016182</v>
      </c>
      <c r="M16" s="46">
        <v>8001.896865024273</v>
      </c>
    </row>
    <row r="17" spans="1:13" ht="16.5" customHeight="1">
      <c r="A17" s="57">
        <f t="shared" si="0"/>
        <v>10</v>
      </c>
      <c r="B17" s="12" t="s">
        <v>49</v>
      </c>
      <c r="C17" s="10" t="s">
        <v>29</v>
      </c>
      <c r="D17" s="10">
        <v>508</v>
      </c>
      <c r="E17" s="20">
        <v>16.071530207520055</v>
      </c>
      <c r="F17" s="20">
        <v>8164.337345420188</v>
      </c>
      <c r="G17" s="20">
        <v>17.070713312051783</v>
      </c>
      <c r="H17" s="20">
        <v>8671.922362522306</v>
      </c>
      <c r="I17" s="10">
        <v>352</v>
      </c>
      <c r="J17" s="20">
        <v>16.071530207520055</v>
      </c>
      <c r="K17" s="46">
        <f t="shared" si="1"/>
        <v>5657.1786330470595</v>
      </c>
      <c r="L17" s="20">
        <v>17.070713312051783</v>
      </c>
      <c r="M17" s="46">
        <v>6008.891085842228</v>
      </c>
    </row>
    <row r="18" spans="1:13" ht="15.75" customHeight="1">
      <c r="A18" s="57">
        <v>11</v>
      </c>
      <c r="B18" s="12" t="s">
        <v>27</v>
      </c>
      <c r="C18" s="10" t="s">
        <v>21</v>
      </c>
      <c r="D18" s="10">
        <v>12</v>
      </c>
      <c r="E18" s="20">
        <v>200.89412759400068</v>
      </c>
      <c r="F18" s="20">
        <v>2410.729531128008</v>
      </c>
      <c r="G18" s="20">
        <v>213.38391640064728</v>
      </c>
      <c r="H18" s="20">
        <v>2560.6069968077672</v>
      </c>
      <c r="I18" s="10">
        <v>9</v>
      </c>
      <c r="J18" s="20">
        <v>140.6258893158005</v>
      </c>
      <c r="K18" s="46">
        <f t="shared" si="1"/>
        <v>1265.6330038422045</v>
      </c>
      <c r="L18" s="20">
        <v>149.3687414804531</v>
      </c>
      <c r="M18" s="46">
        <v>1344.318673324078</v>
      </c>
    </row>
    <row r="19" spans="1:13" ht="29.25" customHeight="1">
      <c r="A19" s="57">
        <v>12</v>
      </c>
      <c r="B19" s="12" t="s">
        <v>127</v>
      </c>
      <c r="C19" s="10" t="s">
        <v>21</v>
      </c>
      <c r="D19" s="10">
        <v>22</v>
      </c>
      <c r="E19" s="20">
        <v>200.89412759400068</v>
      </c>
      <c r="F19" s="20">
        <v>4419.670807068015</v>
      </c>
      <c r="G19" s="20">
        <v>213.38391640064728</v>
      </c>
      <c r="H19" s="20">
        <v>4694.44616081424</v>
      </c>
      <c r="I19" s="10">
        <v>15</v>
      </c>
      <c r="J19" s="20">
        <v>200.89412759400068</v>
      </c>
      <c r="K19" s="46">
        <f t="shared" si="1"/>
        <v>3013.4119139100103</v>
      </c>
      <c r="L19" s="20">
        <v>213.38391640064728</v>
      </c>
      <c r="M19" s="46">
        <v>3200.7587460097093</v>
      </c>
    </row>
    <row r="20" spans="1:13" ht="16.5" customHeight="1">
      <c r="A20" s="57">
        <v>13</v>
      </c>
      <c r="B20" s="12" t="s">
        <v>18</v>
      </c>
      <c r="C20" s="10" t="s">
        <v>23</v>
      </c>
      <c r="D20" s="10">
        <v>1</v>
      </c>
      <c r="E20" s="20">
        <v>602.682382782002</v>
      </c>
      <c r="F20" s="20">
        <v>602.682382782002</v>
      </c>
      <c r="G20" s="20">
        <v>640.1517492019419</v>
      </c>
      <c r="H20" s="20">
        <v>640.1517492019419</v>
      </c>
      <c r="I20" s="10">
        <v>1</v>
      </c>
      <c r="J20" s="20">
        <v>602.682382782002</v>
      </c>
      <c r="K20" s="46">
        <f t="shared" si="1"/>
        <v>602.682382782002</v>
      </c>
      <c r="L20" s="20">
        <v>640.1517492019419</v>
      </c>
      <c r="M20" s="46">
        <v>640.1517492019419</v>
      </c>
    </row>
    <row r="21" spans="1:13" ht="15" customHeight="1">
      <c r="A21" s="57">
        <v>14</v>
      </c>
      <c r="B21" s="12" t="s">
        <v>90</v>
      </c>
      <c r="C21" s="10" t="s">
        <v>88</v>
      </c>
      <c r="D21" s="10">
        <v>22</v>
      </c>
      <c r="E21" s="20">
        <v>40.17882551880014</v>
      </c>
      <c r="F21" s="20">
        <v>883.9341614136031</v>
      </c>
      <c r="G21" s="20">
        <v>42.67678328012946</v>
      </c>
      <c r="H21" s="20">
        <v>938.8892321628482</v>
      </c>
      <c r="I21" s="10">
        <v>15</v>
      </c>
      <c r="J21" s="20">
        <v>40.17882551880014</v>
      </c>
      <c r="K21" s="46">
        <f t="shared" si="1"/>
        <v>602.682382782002</v>
      </c>
      <c r="L21" s="20">
        <v>42.67678328012946</v>
      </c>
      <c r="M21" s="46">
        <v>640.1517492019419</v>
      </c>
    </row>
    <row r="22" spans="1:13" s="24" customFormat="1" ht="12.75">
      <c r="A22" s="36"/>
      <c r="B22" s="18" t="s">
        <v>98</v>
      </c>
      <c r="D22" s="2"/>
      <c r="E22" s="2"/>
      <c r="F22" s="26">
        <f>SUM(F8:F21)</f>
        <v>40699.14130926861</v>
      </c>
      <c r="G22" s="2"/>
      <c r="H22" s="26">
        <v>43229.447623607135</v>
      </c>
      <c r="I22" s="2"/>
      <c r="J22" s="2"/>
      <c r="K22" s="26">
        <f>SUM(K8:K21)</f>
        <v>30949.749297131748</v>
      </c>
      <c r="L22" s="2"/>
      <c r="M22" s="26">
        <v>32873.926160683724</v>
      </c>
    </row>
    <row r="23" spans="1:13" s="24" customFormat="1" ht="15" customHeight="1">
      <c r="A23" s="57">
        <v>15</v>
      </c>
      <c r="B23" s="12" t="s">
        <v>126</v>
      </c>
      <c r="C23" s="10" t="s">
        <v>43</v>
      </c>
      <c r="D23" s="10">
        <v>5</v>
      </c>
      <c r="E23" s="10"/>
      <c r="F23" s="20">
        <v>8344.832992366182</v>
      </c>
      <c r="G23" s="10"/>
      <c r="H23" s="20">
        <v>8863.63960433458</v>
      </c>
      <c r="I23" s="10">
        <v>5</v>
      </c>
      <c r="J23" s="10"/>
      <c r="K23" s="46">
        <v>10848.28289007604</v>
      </c>
      <c r="L23" s="10"/>
      <c r="M23" s="46">
        <v>11522.731485634957</v>
      </c>
    </row>
    <row r="24" spans="1:13" s="24" customFormat="1" ht="12.75">
      <c r="A24" s="11"/>
      <c r="B24" s="12"/>
      <c r="C24" s="10"/>
      <c r="D24" s="10"/>
      <c r="E24" s="10"/>
      <c r="F24" s="22">
        <f>F23+F22</f>
        <v>49043.97430163479</v>
      </c>
      <c r="G24" s="10"/>
      <c r="H24" s="22">
        <v>52093.087227941716</v>
      </c>
      <c r="I24" s="10"/>
      <c r="J24" s="10"/>
      <c r="K24" s="22">
        <f>K23+K22</f>
        <v>41798.03218720779</v>
      </c>
      <c r="L24" s="10"/>
      <c r="M24" s="22">
        <v>44396.65764631868</v>
      </c>
    </row>
    <row r="25" spans="11:13" ht="12.75">
      <c r="K25" s="4"/>
      <c r="L25" s="4"/>
      <c r="M25" s="4"/>
    </row>
    <row r="26" spans="1:13" ht="12.75">
      <c r="A26" s="4"/>
      <c r="B26" s="4" t="s">
        <v>122</v>
      </c>
      <c r="C26" s="5" t="s">
        <v>20</v>
      </c>
      <c r="D26" s="5"/>
      <c r="E26" s="5">
        <v>1000</v>
      </c>
      <c r="F26" s="5"/>
      <c r="G26" s="5">
        <v>1000</v>
      </c>
      <c r="H26" s="5"/>
      <c r="I26" s="4"/>
      <c r="J26" s="83"/>
      <c r="K26" s="4"/>
      <c r="L26" s="4"/>
      <c r="M26" s="4"/>
    </row>
    <row r="27" spans="1:13" ht="12.75">
      <c r="A27" s="4"/>
      <c r="B27" s="4" t="s">
        <v>123</v>
      </c>
      <c r="C27" s="5" t="s">
        <v>20</v>
      </c>
      <c r="D27" s="5"/>
      <c r="E27" s="5">
        <v>1100</v>
      </c>
      <c r="F27" s="5"/>
      <c r="G27" s="5">
        <v>1100</v>
      </c>
      <c r="H27" s="5"/>
      <c r="I27" s="4"/>
      <c r="J27" s="83"/>
      <c r="K27" s="4"/>
      <c r="L27" s="4"/>
      <c r="M27" s="4"/>
    </row>
    <row r="28" spans="1:13" ht="12.75">
      <c r="A28" s="4"/>
      <c r="B28" s="4" t="s">
        <v>124</v>
      </c>
      <c r="C28" s="5" t="s">
        <v>20</v>
      </c>
      <c r="D28" s="5"/>
      <c r="E28" s="5">
        <v>1200</v>
      </c>
      <c r="F28" s="5"/>
      <c r="G28" s="5">
        <v>1200</v>
      </c>
      <c r="H28" s="5"/>
      <c r="I28" s="4"/>
      <c r="J28" s="83"/>
      <c r="K28" s="4"/>
      <c r="L28" s="4"/>
      <c r="M28" s="4"/>
    </row>
    <row r="29" spans="2:11" ht="11.25" customHeight="1">
      <c r="B29" s="276"/>
      <c r="C29" s="276"/>
      <c r="D29" s="276"/>
      <c r="E29" s="276"/>
      <c r="F29" s="276"/>
      <c r="G29" s="276"/>
      <c r="H29" s="276"/>
      <c r="I29" s="276"/>
      <c r="J29" s="276"/>
      <c r="K29" s="276"/>
    </row>
    <row r="30" spans="2:8" ht="44.25" customHeight="1">
      <c r="B30" s="462" t="s">
        <v>211</v>
      </c>
      <c r="C30" s="462"/>
      <c r="D30" s="462"/>
      <c r="E30" s="462"/>
      <c r="F30" s="462"/>
      <c r="G30" s="462"/>
      <c r="H30" s="462"/>
    </row>
  </sheetData>
  <sheetProtection/>
  <mergeCells count="23">
    <mergeCell ref="L6:M6"/>
    <mergeCell ref="L8:L10"/>
    <mergeCell ref="M8:M10"/>
    <mergeCell ref="G6:H6"/>
    <mergeCell ref="I5:I7"/>
    <mergeCell ref="J8:J10"/>
    <mergeCell ref="K8:K10"/>
    <mergeCell ref="E5:H5"/>
    <mergeCell ref="C5:C7"/>
    <mergeCell ref="A4:K4"/>
    <mergeCell ref="B30:H30"/>
    <mergeCell ref="E8:E10"/>
    <mergeCell ref="F8:F10"/>
    <mergeCell ref="G8:G10"/>
    <mergeCell ref="H8:H10"/>
    <mergeCell ref="J5:M5"/>
    <mergeCell ref="J2:K2"/>
    <mergeCell ref="J6:K6"/>
    <mergeCell ref="A3:K3"/>
    <mergeCell ref="B5:B7"/>
    <mergeCell ref="A5:A7"/>
    <mergeCell ref="D5:D7"/>
    <mergeCell ref="E6:F6"/>
  </mergeCells>
  <printOptions/>
  <pageMargins left="0.73" right="0.15" top="0.56" bottom="0.22" header="0.43" footer="0.16"/>
  <pageSetup horizontalDpi="600" verticalDpi="600" orientation="landscape" paperSize="9" scale="104" r:id="rId1"/>
  <headerFooter alignWithMargins="0">
    <oddFooter>&amp;L&amp;6&amp;Z&amp;F</oddFooter>
  </headerFooter>
</worksheet>
</file>

<file path=xl/worksheets/sheet34.xml><?xml version="1.0" encoding="utf-8"?>
<worksheet xmlns="http://schemas.openxmlformats.org/spreadsheetml/2006/main" xmlns:r="http://schemas.openxmlformats.org/officeDocument/2006/relationships">
  <sheetPr>
    <tabColor indexed="33"/>
  </sheetPr>
  <dimension ref="A3:H28"/>
  <sheetViews>
    <sheetView zoomScalePageLayoutView="0" workbookViewId="0" topLeftCell="A4">
      <pane xSplit="2" ySplit="4" topLeftCell="C8" activePane="bottomRight" state="frozen"/>
      <selection pane="topLeft" activeCell="A4" sqref="A4"/>
      <selection pane="topRight" activeCell="C4" sqref="C4"/>
      <selection pane="bottomLeft" activeCell="A8" sqref="A8"/>
      <selection pane="bottomRight" activeCell="L23" sqref="L23"/>
    </sheetView>
  </sheetViews>
  <sheetFormatPr defaultColWidth="9.140625" defaultRowHeight="12.75"/>
  <cols>
    <col min="1" max="1" width="5.57421875" style="0" customWidth="1"/>
    <col min="2" max="2" width="40.421875" style="0" customWidth="1"/>
    <col min="4" max="4" width="7.8515625" style="0" customWidth="1"/>
    <col min="5" max="5" width="10.57421875" style="0" hidden="1" customWidth="1"/>
    <col min="6" max="6" width="11.140625" style="0" hidden="1" customWidth="1"/>
    <col min="7" max="7" width="10.140625" style="0" customWidth="1"/>
    <col min="8" max="8" width="10.28125" style="0" customWidth="1"/>
  </cols>
  <sheetData>
    <row r="3" spans="4:6" ht="12.75">
      <c r="D3" s="315" t="s">
        <v>426</v>
      </c>
      <c r="E3" s="315"/>
      <c r="F3" s="315"/>
    </row>
    <row r="4" spans="1:6" ht="15">
      <c r="A4" s="440" t="s">
        <v>228</v>
      </c>
      <c r="B4" s="441"/>
      <c r="C4" s="441"/>
      <c r="D4" s="442"/>
      <c r="E4" s="442"/>
      <c r="F4" s="443"/>
    </row>
    <row r="5" spans="1:6" ht="15" customHeight="1">
      <c r="A5" s="417" t="s">
        <v>289</v>
      </c>
      <c r="B5" s="418"/>
      <c r="C5" s="418"/>
      <c r="D5" s="444"/>
      <c r="E5" s="444"/>
      <c r="F5" s="445"/>
    </row>
    <row r="6" spans="1:8" ht="12.75" customHeight="1">
      <c r="A6" s="313" t="s">
        <v>82</v>
      </c>
      <c r="B6" s="313" t="s">
        <v>135</v>
      </c>
      <c r="C6" s="313" t="s">
        <v>2</v>
      </c>
      <c r="D6" s="328" t="s">
        <v>76</v>
      </c>
      <c r="E6" s="321" t="s">
        <v>422</v>
      </c>
      <c r="F6" s="321"/>
      <c r="G6" s="321" t="s">
        <v>430</v>
      </c>
      <c r="H6" s="321"/>
    </row>
    <row r="7" spans="1:8" ht="12.75">
      <c r="A7" s="314"/>
      <c r="B7" s="314"/>
      <c r="C7" s="314"/>
      <c r="D7" s="314"/>
      <c r="E7" s="1" t="s">
        <v>89</v>
      </c>
      <c r="F7" s="1" t="s">
        <v>84</v>
      </c>
      <c r="G7" s="1" t="s">
        <v>89</v>
      </c>
      <c r="H7" s="1" t="s">
        <v>84</v>
      </c>
    </row>
    <row r="8" spans="1:8" ht="12.75">
      <c r="A8" s="57">
        <v>1</v>
      </c>
      <c r="B8" s="4" t="s">
        <v>5</v>
      </c>
      <c r="C8" s="10" t="s">
        <v>20</v>
      </c>
      <c r="D8" s="10">
        <v>1</v>
      </c>
      <c r="E8" s="428">
        <v>1506.7059569550051</v>
      </c>
      <c r="F8" s="428">
        <v>1506.7059569550051</v>
      </c>
      <c r="G8" s="428">
        <v>1600.3793730048546</v>
      </c>
      <c r="H8" s="428">
        <v>1600.3793730048546</v>
      </c>
    </row>
    <row r="9" spans="1:8" ht="12.75">
      <c r="A9" s="57">
        <f>A8+1</f>
        <v>2</v>
      </c>
      <c r="B9" s="4" t="s">
        <v>6</v>
      </c>
      <c r="C9" s="10" t="s">
        <v>20</v>
      </c>
      <c r="D9" s="10">
        <v>1</v>
      </c>
      <c r="E9" s="429"/>
      <c r="F9" s="429"/>
      <c r="G9" s="429"/>
      <c r="H9" s="429"/>
    </row>
    <row r="10" spans="1:8" ht="12.75">
      <c r="A10" s="57">
        <f aca="true" t="shared" si="0" ref="A10:A24">A9+1</f>
        <v>3</v>
      </c>
      <c r="B10" s="4" t="s">
        <v>206</v>
      </c>
      <c r="C10" s="10" t="s">
        <v>20</v>
      </c>
      <c r="D10" s="10">
        <v>1</v>
      </c>
      <c r="E10" s="430"/>
      <c r="F10" s="430"/>
      <c r="G10" s="430"/>
      <c r="H10" s="430"/>
    </row>
    <row r="11" spans="1:8" ht="16.5" customHeight="1">
      <c r="A11" s="57">
        <f t="shared" si="0"/>
        <v>4</v>
      </c>
      <c r="B11" s="42" t="s">
        <v>190</v>
      </c>
      <c r="C11" s="10" t="s">
        <v>21</v>
      </c>
      <c r="D11" s="10">
        <v>1</v>
      </c>
      <c r="E11" s="20">
        <v>200.89412759400068</v>
      </c>
      <c r="F11" s="20">
        <v>200.89412759400068</v>
      </c>
      <c r="G11" s="20">
        <v>213.38391640064728</v>
      </c>
      <c r="H11" s="20">
        <v>213.38391640064728</v>
      </c>
    </row>
    <row r="12" spans="1:8" ht="25.5">
      <c r="A12" s="57">
        <v>5</v>
      </c>
      <c r="B12" s="6" t="s">
        <v>191</v>
      </c>
      <c r="C12" s="10" t="s">
        <v>21</v>
      </c>
      <c r="D12" s="10">
        <v>1</v>
      </c>
      <c r="E12" s="20">
        <v>200.89412759400068</v>
      </c>
      <c r="F12" s="20">
        <v>200.89412759400068</v>
      </c>
      <c r="G12" s="20">
        <v>213.38391640064728</v>
      </c>
      <c r="H12" s="20">
        <v>213.38391640064728</v>
      </c>
    </row>
    <row r="13" spans="1:8" ht="12.75">
      <c r="A13" s="57">
        <f t="shared" si="0"/>
        <v>6</v>
      </c>
      <c r="B13" s="6" t="s">
        <v>294</v>
      </c>
      <c r="C13" s="10" t="s">
        <v>21</v>
      </c>
      <c r="D13" s="10">
        <v>1</v>
      </c>
      <c r="E13" s="20">
        <v>502.2353189850017</v>
      </c>
      <c r="F13" s="20">
        <v>502.2353189850017</v>
      </c>
      <c r="G13" s="20">
        <v>533.4597910016182</v>
      </c>
      <c r="H13" s="20">
        <v>533.4597910016182</v>
      </c>
    </row>
    <row r="14" spans="1:8" ht="12.75">
      <c r="A14" s="57">
        <f t="shared" si="0"/>
        <v>7</v>
      </c>
      <c r="B14" s="4" t="s">
        <v>292</v>
      </c>
      <c r="C14" s="10" t="s">
        <v>21</v>
      </c>
      <c r="D14" s="10">
        <v>17</v>
      </c>
      <c r="E14" s="20">
        <v>46.205649346620156</v>
      </c>
      <c r="F14" s="20">
        <v>785.4960388925426</v>
      </c>
      <c r="G14" s="20">
        <v>49.07830077214888</v>
      </c>
      <c r="H14" s="20">
        <v>834.3311131265309</v>
      </c>
    </row>
    <row r="15" spans="1:8" ht="12.75">
      <c r="A15" s="57">
        <f t="shared" si="0"/>
        <v>8</v>
      </c>
      <c r="B15" s="4" t="s">
        <v>293</v>
      </c>
      <c r="C15" s="10" t="s">
        <v>20</v>
      </c>
      <c r="D15" s="10">
        <v>4</v>
      </c>
      <c r="E15" s="20">
        <v>1104.9177017670038</v>
      </c>
      <c r="F15" s="20">
        <v>4419.670807068015</v>
      </c>
      <c r="G15" s="20">
        <v>1173.6115402035603</v>
      </c>
      <c r="H15" s="20">
        <v>4694.446160814241</v>
      </c>
    </row>
    <row r="16" spans="1:8" ht="12.75">
      <c r="A16" s="57">
        <f t="shared" si="0"/>
        <v>9</v>
      </c>
      <c r="B16" s="6" t="s">
        <v>164</v>
      </c>
      <c r="C16" s="10" t="s">
        <v>21</v>
      </c>
      <c r="D16" s="10">
        <v>17</v>
      </c>
      <c r="E16" s="20">
        <v>40.17882551880014</v>
      </c>
      <c r="F16" s="20">
        <v>683.0400338196024</v>
      </c>
      <c r="G16" s="20">
        <v>42.67678328012946</v>
      </c>
      <c r="H16" s="20">
        <v>725.5053157622009</v>
      </c>
    </row>
    <row r="17" spans="1:8" ht="15" customHeight="1">
      <c r="A17" s="57">
        <f t="shared" si="0"/>
        <v>10</v>
      </c>
      <c r="B17" s="6" t="s">
        <v>192</v>
      </c>
      <c r="C17" s="10" t="s">
        <v>21</v>
      </c>
      <c r="D17" s="10">
        <v>17</v>
      </c>
      <c r="E17" s="20">
        <v>60.2682382782002</v>
      </c>
      <c r="F17" s="20">
        <v>1024.5600507294034</v>
      </c>
      <c r="G17" s="20">
        <v>64.01517492019418</v>
      </c>
      <c r="H17" s="20">
        <v>1088.257973643301</v>
      </c>
    </row>
    <row r="18" spans="1:8" ht="25.5">
      <c r="A18" s="57">
        <f t="shared" si="0"/>
        <v>11</v>
      </c>
      <c r="B18" s="6" t="s">
        <v>291</v>
      </c>
      <c r="C18" s="10" t="s">
        <v>21</v>
      </c>
      <c r="D18" s="10">
        <v>17</v>
      </c>
      <c r="E18" s="20">
        <v>140.6258893158005</v>
      </c>
      <c r="F18" s="20">
        <v>2390.6401183686085</v>
      </c>
      <c r="G18" s="20">
        <v>149.3687414804531</v>
      </c>
      <c r="H18" s="20">
        <v>2539.268605167703</v>
      </c>
    </row>
    <row r="19" spans="1:8" ht="12.75">
      <c r="A19" s="57">
        <f t="shared" si="0"/>
        <v>12</v>
      </c>
      <c r="B19" s="6" t="s">
        <v>193</v>
      </c>
      <c r="C19" s="10" t="s">
        <v>21</v>
      </c>
      <c r="D19" s="10">
        <v>51</v>
      </c>
      <c r="E19" s="20">
        <v>14.062588931580047</v>
      </c>
      <c r="F19" s="20">
        <v>717.1920355105824</v>
      </c>
      <c r="G19" s="20">
        <v>14.936874148045309</v>
      </c>
      <c r="H19" s="20">
        <v>761.7805815503108</v>
      </c>
    </row>
    <row r="20" spans="1:8" ht="15.75" customHeight="1">
      <c r="A20" s="57">
        <f t="shared" si="0"/>
        <v>13</v>
      </c>
      <c r="B20" s="6" t="s">
        <v>15</v>
      </c>
      <c r="C20" s="10" t="s">
        <v>21</v>
      </c>
      <c r="D20" s="10">
        <v>17</v>
      </c>
      <c r="E20" s="20">
        <v>50.22353189850017</v>
      </c>
      <c r="F20" s="20">
        <v>853.8000422745029</v>
      </c>
      <c r="G20" s="20">
        <v>53.34597910016182</v>
      </c>
      <c r="H20" s="20">
        <v>906.8816447027509</v>
      </c>
    </row>
    <row r="21" spans="1:8" ht="25.5">
      <c r="A21" s="57">
        <f t="shared" si="0"/>
        <v>14</v>
      </c>
      <c r="B21" s="6" t="s">
        <v>127</v>
      </c>
      <c r="C21" s="10" t="s">
        <v>21</v>
      </c>
      <c r="D21" s="10">
        <v>17</v>
      </c>
      <c r="E21" s="20">
        <v>50.22353189850017</v>
      </c>
      <c r="F21" s="20">
        <v>853.8000422745029</v>
      </c>
      <c r="G21" s="20">
        <v>53.34597910016182</v>
      </c>
      <c r="H21" s="20">
        <v>906.8816447027509</v>
      </c>
    </row>
    <row r="22" spans="1:8" ht="27" customHeight="1">
      <c r="A22" s="57">
        <f t="shared" si="0"/>
        <v>15</v>
      </c>
      <c r="B22" s="6" t="s">
        <v>194</v>
      </c>
      <c r="C22" s="10" t="s">
        <v>20</v>
      </c>
      <c r="D22" s="10">
        <v>1</v>
      </c>
      <c r="E22" s="20">
        <v>6629.506210602022</v>
      </c>
      <c r="F22" s="20">
        <v>6629.506210602022</v>
      </c>
      <c r="G22" s="20">
        <v>7041.669241221361</v>
      </c>
      <c r="H22" s="20">
        <v>7041.669241221361</v>
      </c>
    </row>
    <row r="23" spans="1:8" ht="14.25" customHeight="1">
      <c r="A23" s="57">
        <f t="shared" si="0"/>
        <v>16</v>
      </c>
      <c r="B23" s="6" t="s">
        <v>100</v>
      </c>
      <c r="C23" s="10" t="s">
        <v>21</v>
      </c>
      <c r="D23" s="10">
        <v>1</v>
      </c>
      <c r="E23" s="20">
        <v>1004.4706379700034</v>
      </c>
      <c r="F23" s="20">
        <v>1004.4706379700034</v>
      </c>
      <c r="G23" s="20">
        <v>1066.9195820032364</v>
      </c>
      <c r="H23" s="20">
        <v>1066.9195820032364</v>
      </c>
    </row>
    <row r="24" spans="1:8" ht="12.75">
      <c r="A24" s="57">
        <f t="shared" si="0"/>
        <v>17</v>
      </c>
      <c r="B24" s="6" t="s">
        <v>210</v>
      </c>
      <c r="C24" s="10" t="s">
        <v>21</v>
      </c>
      <c r="D24" s="10">
        <v>3</v>
      </c>
      <c r="E24" s="20">
        <v>44.19670807068015</v>
      </c>
      <c r="F24" s="20">
        <v>132.59012421204045</v>
      </c>
      <c r="G24" s="20">
        <v>46.944461608142404</v>
      </c>
      <c r="H24" s="20">
        <v>140.8333848244272</v>
      </c>
    </row>
    <row r="25" spans="1:8" ht="12.75">
      <c r="A25" s="57">
        <v>18</v>
      </c>
      <c r="B25" s="12" t="s">
        <v>290</v>
      </c>
      <c r="C25" s="10" t="s">
        <v>21</v>
      </c>
      <c r="D25" s="10">
        <v>5</v>
      </c>
      <c r="E25" s="20">
        <v>261.16236587220084</v>
      </c>
      <c r="F25" s="20">
        <v>1305.8118293610041</v>
      </c>
      <c r="G25" s="20">
        <v>277.3990913208414</v>
      </c>
      <c r="H25" s="20">
        <v>1386.995456604207</v>
      </c>
    </row>
    <row r="26" spans="1:8" ht="12.75">
      <c r="A26" s="11"/>
      <c r="B26" s="11" t="s">
        <v>98</v>
      </c>
      <c r="C26" s="10"/>
      <c r="D26" s="4"/>
      <c r="E26" s="4"/>
      <c r="F26" s="38">
        <f>SUM(F8:F25)</f>
        <v>23211.30750221084</v>
      </c>
      <c r="G26" s="4"/>
      <c r="H26" s="38">
        <v>24654.37770093079</v>
      </c>
    </row>
    <row r="27" ht="12.75">
      <c r="C27" s="31"/>
    </row>
    <row r="28" spans="2:7" ht="66.75" customHeight="1">
      <c r="B28" s="468" t="s">
        <v>145</v>
      </c>
      <c r="C28" s="468"/>
      <c r="D28" s="468"/>
      <c r="E28" s="468"/>
      <c r="F28" s="468"/>
      <c r="G28" s="468"/>
    </row>
  </sheetData>
  <sheetProtection/>
  <mergeCells count="14">
    <mergeCell ref="B28:G28"/>
    <mergeCell ref="E8:E10"/>
    <mergeCell ref="F8:F10"/>
    <mergeCell ref="G6:H6"/>
    <mergeCell ref="G8:G10"/>
    <mergeCell ref="H8:H10"/>
    <mergeCell ref="D3:F3"/>
    <mergeCell ref="E6:F6"/>
    <mergeCell ref="A6:A7"/>
    <mergeCell ref="B6:B7"/>
    <mergeCell ref="C6:C7"/>
    <mergeCell ref="A4:F4"/>
    <mergeCell ref="A5:F5"/>
    <mergeCell ref="D6:D7"/>
  </mergeCells>
  <printOptions/>
  <pageMargins left="1.02" right="0.17" top="0.43" bottom="0.43" header="0.22" footer="0.16"/>
  <pageSetup horizontalDpi="600" verticalDpi="600" orientation="landscape" paperSize="9" scale="115" r:id="rId1"/>
  <headerFooter alignWithMargins="0">
    <oddFooter>&amp;L&amp;8&amp;Z&amp;F</oddFooter>
  </headerFooter>
</worksheet>
</file>

<file path=xl/worksheets/sheet35.xml><?xml version="1.0" encoding="utf-8"?>
<worksheet xmlns="http://schemas.openxmlformats.org/spreadsheetml/2006/main" xmlns:r="http://schemas.openxmlformats.org/officeDocument/2006/relationships">
  <sheetPr>
    <tabColor indexed="33"/>
  </sheetPr>
  <dimension ref="B4:V15"/>
  <sheetViews>
    <sheetView zoomScalePageLayoutView="0" workbookViewId="0" topLeftCell="B4">
      <pane xSplit="2" ySplit="6" topLeftCell="D10" activePane="bottomRight" state="frozen"/>
      <selection pane="topLeft" activeCell="B4" sqref="B4"/>
      <selection pane="topRight" activeCell="D4" sqref="D4"/>
      <selection pane="bottomLeft" activeCell="B10" sqref="B10"/>
      <selection pane="bottomRight" activeCell="Y11" sqref="Y11"/>
    </sheetView>
  </sheetViews>
  <sheetFormatPr defaultColWidth="9.140625" defaultRowHeight="12.75"/>
  <cols>
    <col min="2" max="2" width="4.00390625" style="0" customWidth="1"/>
    <col min="3" max="3" width="20.57421875" style="0" customWidth="1"/>
    <col min="4" max="4" width="5.421875" style="0" customWidth="1"/>
    <col min="5" max="5" width="8.421875" style="0" hidden="1" customWidth="1"/>
    <col min="6" max="6" width="0.2890625" style="0" hidden="1" customWidth="1"/>
    <col min="7" max="7" width="10.00390625" style="0" hidden="1" customWidth="1"/>
    <col min="8" max="8" width="4.57421875" style="0" hidden="1" customWidth="1"/>
    <col min="9" max="9" width="11.421875" style="0" hidden="1" customWidth="1"/>
    <col min="10" max="10" width="4.421875" style="0" hidden="1" customWidth="1"/>
    <col min="11" max="11" width="8.140625" style="0" hidden="1" customWidth="1"/>
    <col min="12" max="12" width="4.8515625" style="0" hidden="1" customWidth="1"/>
    <col min="13" max="13" width="11.421875" style="0" hidden="1" customWidth="1"/>
    <col min="14" max="14" width="11.7109375" style="0" customWidth="1"/>
    <col min="15" max="15" width="9.421875" style="0" bestFit="1" customWidth="1"/>
    <col min="16" max="16" width="10.7109375" style="0" bestFit="1" customWidth="1"/>
    <col min="17" max="17" width="9.421875" style="0" bestFit="1" customWidth="1"/>
    <col min="18" max="18" width="11.140625" style="0" bestFit="1" customWidth="1"/>
    <col min="19" max="19" width="9.421875" style="0" bestFit="1" customWidth="1"/>
    <col min="20" max="20" width="10.7109375" style="0" bestFit="1" customWidth="1"/>
    <col min="21" max="21" width="9.421875" style="0" bestFit="1" customWidth="1"/>
    <col min="22" max="22" width="11.140625" style="0" bestFit="1" customWidth="1"/>
  </cols>
  <sheetData>
    <row r="4" spans="11:13" ht="12.75">
      <c r="K4" s="315" t="s">
        <v>426</v>
      </c>
      <c r="L4" s="315"/>
      <c r="M4" s="315"/>
    </row>
    <row r="5" spans="2:22" ht="15" customHeight="1">
      <c r="B5" s="390" t="s">
        <v>229</v>
      </c>
      <c r="C5" s="390"/>
      <c r="D5" s="390"/>
      <c r="E5" s="390"/>
      <c r="F5" s="390"/>
      <c r="G5" s="390"/>
      <c r="H5" s="390"/>
      <c r="I5" s="390"/>
      <c r="J5" s="390"/>
      <c r="K5" s="390"/>
      <c r="L5" s="390"/>
      <c r="M5" s="390"/>
      <c r="N5" s="390"/>
      <c r="O5" s="390"/>
      <c r="P5" s="390"/>
      <c r="Q5" s="390"/>
      <c r="R5" s="390"/>
      <c r="S5" s="390"/>
      <c r="T5" s="390"/>
      <c r="U5" s="390"/>
      <c r="V5" s="390"/>
    </row>
    <row r="6" spans="2:22" ht="18.75" customHeight="1">
      <c r="B6" s="378" t="s">
        <v>195</v>
      </c>
      <c r="C6" s="378"/>
      <c r="D6" s="378"/>
      <c r="E6" s="378"/>
      <c r="F6" s="378"/>
      <c r="G6" s="378"/>
      <c r="H6" s="378"/>
      <c r="I6" s="378"/>
      <c r="J6" s="378"/>
      <c r="K6" s="378"/>
      <c r="L6" s="378"/>
      <c r="M6" s="378"/>
      <c r="N6" s="378"/>
      <c r="O6" s="378"/>
      <c r="P6" s="378"/>
      <c r="Q6" s="378"/>
      <c r="R6" s="378"/>
      <c r="S6" s="378"/>
      <c r="T6" s="378"/>
      <c r="U6" s="378"/>
      <c r="V6" s="378"/>
    </row>
    <row r="7" spans="2:22" ht="54.75" customHeight="1">
      <c r="B7" s="321" t="s">
        <v>82</v>
      </c>
      <c r="C7" s="321" t="s">
        <v>135</v>
      </c>
      <c r="D7" s="321" t="s">
        <v>2</v>
      </c>
      <c r="E7" s="321" t="s">
        <v>440</v>
      </c>
      <c r="F7" s="320" t="s">
        <v>295</v>
      </c>
      <c r="G7" s="320"/>
      <c r="H7" s="320" t="s">
        <v>296</v>
      </c>
      <c r="I7" s="320"/>
      <c r="J7" s="320" t="s">
        <v>297</v>
      </c>
      <c r="K7" s="320"/>
      <c r="L7" s="320" t="s">
        <v>298</v>
      </c>
      <c r="M7" s="320"/>
      <c r="N7" s="321" t="s">
        <v>441</v>
      </c>
      <c r="O7" s="320" t="s">
        <v>295</v>
      </c>
      <c r="P7" s="320"/>
      <c r="Q7" s="320" t="s">
        <v>296</v>
      </c>
      <c r="R7" s="320"/>
      <c r="S7" s="320" t="s">
        <v>297</v>
      </c>
      <c r="T7" s="320"/>
      <c r="U7" s="320" t="s">
        <v>298</v>
      </c>
      <c r="V7" s="320"/>
    </row>
    <row r="8" spans="2:22" ht="16.5" customHeight="1">
      <c r="B8" s="470"/>
      <c r="C8" s="469"/>
      <c r="D8" s="469"/>
      <c r="E8" s="469"/>
      <c r="F8" s="320" t="s">
        <v>422</v>
      </c>
      <c r="G8" s="320"/>
      <c r="H8" s="320" t="s">
        <v>422</v>
      </c>
      <c r="I8" s="320"/>
      <c r="J8" s="320" t="s">
        <v>422</v>
      </c>
      <c r="K8" s="320"/>
      <c r="L8" s="320" t="s">
        <v>422</v>
      </c>
      <c r="M8" s="320"/>
      <c r="N8" s="469"/>
      <c r="O8" s="320" t="s">
        <v>430</v>
      </c>
      <c r="P8" s="320"/>
      <c r="Q8" s="320" t="s">
        <v>430</v>
      </c>
      <c r="R8" s="320"/>
      <c r="S8" s="320" t="s">
        <v>430</v>
      </c>
      <c r="T8" s="320"/>
      <c r="U8" s="320" t="s">
        <v>430</v>
      </c>
      <c r="V8" s="320"/>
    </row>
    <row r="9" spans="2:22" ht="20.25" customHeight="1">
      <c r="B9" s="470"/>
      <c r="C9" s="469"/>
      <c r="D9" s="469"/>
      <c r="E9" s="469"/>
      <c r="F9" s="11" t="s">
        <v>200</v>
      </c>
      <c r="G9" s="11" t="s">
        <v>84</v>
      </c>
      <c r="H9" s="11" t="s">
        <v>200</v>
      </c>
      <c r="I9" s="11" t="s">
        <v>84</v>
      </c>
      <c r="J9" s="11" t="s">
        <v>200</v>
      </c>
      <c r="K9" s="11" t="s">
        <v>84</v>
      </c>
      <c r="L9" s="11" t="s">
        <v>200</v>
      </c>
      <c r="M9" s="11" t="s">
        <v>84</v>
      </c>
      <c r="N9" s="469"/>
      <c r="O9" s="11" t="s">
        <v>200</v>
      </c>
      <c r="P9" s="11" t="s">
        <v>84</v>
      </c>
      <c r="Q9" s="11" t="s">
        <v>200</v>
      </c>
      <c r="R9" s="11" t="s">
        <v>84</v>
      </c>
      <c r="S9" s="11" t="s">
        <v>200</v>
      </c>
      <c r="T9" s="11" t="s">
        <v>84</v>
      </c>
      <c r="U9" s="11" t="s">
        <v>200</v>
      </c>
      <c r="V9" s="11" t="s">
        <v>84</v>
      </c>
    </row>
    <row r="10" spans="2:22" ht="34.5" customHeight="1">
      <c r="B10" s="57">
        <v>1</v>
      </c>
      <c r="C10" s="12" t="s">
        <v>196</v>
      </c>
      <c r="D10" s="10" t="s">
        <v>21</v>
      </c>
      <c r="E10" s="20">
        <v>50.22353189850017</v>
      </c>
      <c r="F10" s="10">
        <v>22</v>
      </c>
      <c r="G10" s="20">
        <v>1104.9177017670038</v>
      </c>
      <c r="H10" s="10">
        <v>22</v>
      </c>
      <c r="I10" s="20">
        <v>1104.9177017670038</v>
      </c>
      <c r="J10" s="10">
        <v>22</v>
      </c>
      <c r="K10" s="20">
        <v>1104.9177017670038</v>
      </c>
      <c r="L10" s="10">
        <v>22</v>
      </c>
      <c r="M10" s="20">
        <v>1104.9177017670038</v>
      </c>
      <c r="N10" s="20">
        <v>53.34597910016182</v>
      </c>
      <c r="O10" s="10">
        <v>22</v>
      </c>
      <c r="P10" s="20">
        <v>1173.61154020356</v>
      </c>
      <c r="Q10" s="10">
        <v>22</v>
      </c>
      <c r="R10" s="20">
        <v>1173.61154020356</v>
      </c>
      <c r="S10" s="10">
        <v>22</v>
      </c>
      <c r="T10" s="20">
        <v>1173.61154020356</v>
      </c>
      <c r="U10" s="10">
        <v>22</v>
      </c>
      <c r="V10" s="20">
        <v>1173.61154020356</v>
      </c>
    </row>
    <row r="11" spans="2:22" ht="44.25" customHeight="1">
      <c r="B11" s="57">
        <f>B10+1</f>
        <v>2</v>
      </c>
      <c r="C11" s="12" t="s">
        <v>197</v>
      </c>
      <c r="D11" s="10" t="s">
        <v>21</v>
      </c>
      <c r="E11" s="20">
        <v>90.4023574173003</v>
      </c>
      <c r="F11" s="10">
        <v>24</v>
      </c>
      <c r="G11" s="20">
        <v>2169.656578015207</v>
      </c>
      <c r="H11" s="10">
        <v>24</v>
      </c>
      <c r="I11" s="20">
        <v>2169.656578015207</v>
      </c>
      <c r="J11" s="10">
        <v>24</v>
      </c>
      <c r="K11" s="20">
        <v>2169.656578015207</v>
      </c>
      <c r="L11" s="10">
        <v>24</v>
      </c>
      <c r="M11" s="20">
        <v>2169.656578015207</v>
      </c>
      <c r="N11" s="20">
        <v>96.02276238029127</v>
      </c>
      <c r="O11" s="10">
        <v>24</v>
      </c>
      <c r="P11" s="20">
        <v>2304.5462971269903</v>
      </c>
      <c r="Q11" s="10">
        <v>24</v>
      </c>
      <c r="R11" s="20">
        <v>2304.5462971269903</v>
      </c>
      <c r="S11" s="10">
        <v>24</v>
      </c>
      <c r="T11" s="20">
        <v>2304.5462971269903</v>
      </c>
      <c r="U11" s="10">
        <v>24</v>
      </c>
      <c r="V11" s="20">
        <v>2304.5462971269903</v>
      </c>
    </row>
    <row r="12" spans="2:22" ht="28.5" customHeight="1">
      <c r="B12" s="57">
        <f>B11+1</f>
        <v>3</v>
      </c>
      <c r="C12" s="12" t="s">
        <v>198</v>
      </c>
      <c r="D12" s="10" t="s">
        <v>21</v>
      </c>
      <c r="E12" s="20">
        <v>20.08941275940007</v>
      </c>
      <c r="F12" s="10">
        <v>24</v>
      </c>
      <c r="G12" s="20">
        <v>482.14590622560166</v>
      </c>
      <c r="H12" s="10">
        <v>24</v>
      </c>
      <c r="I12" s="20">
        <v>482.14590622560166</v>
      </c>
      <c r="J12" s="10">
        <v>24</v>
      </c>
      <c r="K12" s="20">
        <v>482.14590622560166</v>
      </c>
      <c r="L12" s="10">
        <v>24</v>
      </c>
      <c r="M12" s="20">
        <v>482.14590622560166</v>
      </c>
      <c r="N12" s="20">
        <v>21.33839164006473</v>
      </c>
      <c r="O12" s="10">
        <v>24</v>
      </c>
      <c r="P12" s="20">
        <v>512.1213993615536</v>
      </c>
      <c r="Q12" s="10">
        <v>24</v>
      </c>
      <c r="R12" s="20">
        <v>512.1213993615536</v>
      </c>
      <c r="S12" s="10">
        <v>24</v>
      </c>
      <c r="T12" s="20">
        <v>512.1213993615536</v>
      </c>
      <c r="U12" s="10">
        <v>24</v>
      </c>
      <c r="V12" s="20">
        <v>512.1213993615536</v>
      </c>
    </row>
    <row r="13" spans="2:22" ht="25.5">
      <c r="B13" s="57">
        <f>B12+1</f>
        <v>4</v>
      </c>
      <c r="C13" s="12" t="s">
        <v>199</v>
      </c>
      <c r="D13" s="10" t="s">
        <v>202</v>
      </c>
      <c r="E13" s="20">
        <v>4258.955504992815</v>
      </c>
      <c r="F13" s="10">
        <v>1</v>
      </c>
      <c r="G13" s="20">
        <v>4258.955504992815</v>
      </c>
      <c r="H13" s="10">
        <v>2</v>
      </c>
      <c r="I13" s="20">
        <v>8517.91100998563</v>
      </c>
      <c r="J13" s="10">
        <v>1</v>
      </c>
      <c r="K13" s="20">
        <v>4258.955504992815</v>
      </c>
      <c r="L13" s="10">
        <v>2</v>
      </c>
      <c r="M13" s="20">
        <v>8517.91100998563</v>
      </c>
      <c r="N13" s="20">
        <v>4523.739027693723</v>
      </c>
      <c r="O13" s="10">
        <v>1</v>
      </c>
      <c r="P13" s="20">
        <v>4523.739027693723</v>
      </c>
      <c r="Q13" s="10">
        <v>2</v>
      </c>
      <c r="R13" s="20">
        <v>9047.478055387446</v>
      </c>
      <c r="S13" s="10">
        <v>1</v>
      </c>
      <c r="T13" s="20">
        <v>4523.739027693723</v>
      </c>
      <c r="U13" s="10">
        <v>2</v>
      </c>
      <c r="V13" s="20">
        <v>9047.478055387446</v>
      </c>
    </row>
    <row r="14" spans="2:22" ht="26.25" customHeight="1">
      <c r="B14" s="57">
        <v>5</v>
      </c>
      <c r="C14" s="12" t="s">
        <v>201</v>
      </c>
      <c r="D14" s="10" t="s">
        <v>21</v>
      </c>
      <c r="E14" s="20">
        <v>32.14306041504011</v>
      </c>
      <c r="F14" s="10">
        <v>44</v>
      </c>
      <c r="G14" s="20">
        <v>1414.2946582617649</v>
      </c>
      <c r="H14" s="10">
        <v>44</v>
      </c>
      <c r="I14" s="20">
        <v>1414.2946582617649</v>
      </c>
      <c r="J14" s="10">
        <v>44</v>
      </c>
      <c r="K14" s="20">
        <v>1414.2946582617649</v>
      </c>
      <c r="L14" s="10">
        <v>44</v>
      </c>
      <c r="M14" s="20">
        <v>1414.2946582617649</v>
      </c>
      <c r="N14" s="20">
        <v>34.141426624103566</v>
      </c>
      <c r="O14" s="10">
        <v>44</v>
      </c>
      <c r="P14" s="20">
        <v>1502.222771460557</v>
      </c>
      <c r="Q14" s="10">
        <v>44</v>
      </c>
      <c r="R14" s="20">
        <v>1502.222771460557</v>
      </c>
      <c r="S14" s="10">
        <v>44</v>
      </c>
      <c r="T14" s="20">
        <v>1502.222771460557</v>
      </c>
      <c r="U14" s="10">
        <v>44</v>
      </c>
      <c r="V14" s="20">
        <v>1502.222771460557</v>
      </c>
    </row>
    <row r="15" spans="2:22" ht="21.75" customHeight="1">
      <c r="B15" s="2"/>
      <c r="C15" s="167" t="s">
        <v>98</v>
      </c>
      <c r="D15" s="3"/>
      <c r="E15" s="3"/>
      <c r="F15" s="3"/>
      <c r="G15" s="26">
        <f>SUM(G10:G14)</f>
        <v>9429.970349262392</v>
      </c>
      <c r="H15" s="3"/>
      <c r="I15" s="26">
        <f>SUM(I10:I14)</f>
        <v>13688.925854255207</v>
      </c>
      <c r="J15" s="3"/>
      <c r="K15" s="26">
        <f>SUM(K10:K14)</f>
        <v>9429.970349262392</v>
      </c>
      <c r="L15" s="3"/>
      <c r="M15" s="26">
        <f>SUM(M10:M14)</f>
        <v>13688.925854255207</v>
      </c>
      <c r="N15" s="3"/>
      <c r="O15" s="3"/>
      <c r="P15" s="26">
        <v>10016.241035846386</v>
      </c>
      <c r="Q15" s="3"/>
      <c r="R15" s="26">
        <v>14539.980063540108</v>
      </c>
      <c r="S15" s="3"/>
      <c r="T15" s="26">
        <v>10016.241035846386</v>
      </c>
      <c r="U15" s="3"/>
      <c r="V15" s="26">
        <v>14539.980063540108</v>
      </c>
    </row>
  </sheetData>
  <sheetProtection/>
  <mergeCells count="24">
    <mergeCell ref="U7:V7"/>
    <mergeCell ref="Q7:R7"/>
    <mergeCell ref="U8:V8"/>
    <mergeCell ref="L8:M8"/>
    <mergeCell ref="S7:T7"/>
    <mergeCell ref="Q8:R8"/>
    <mergeCell ref="C7:C9"/>
    <mergeCell ref="B5:V5"/>
    <mergeCell ref="F8:G8"/>
    <mergeCell ref="H8:I8"/>
    <mergeCell ref="J8:K8"/>
    <mergeCell ref="B6:V6"/>
    <mergeCell ref="B7:B9"/>
    <mergeCell ref="E7:E9"/>
    <mergeCell ref="H7:I7"/>
    <mergeCell ref="S8:T8"/>
    <mergeCell ref="D7:D9"/>
    <mergeCell ref="O7:P7"/>
    <mergeCell ref="O8:P8"/>
    <mergeCell ref="K4:M4"/>
    <mergeCell ref="F7:G7"/>
    <mergeCell ref="L7:M7"/>
    <mergeCell ref="N7:N9"/>
    <mergeCell ref="J7:K7"/>
  </mergeCells>
  <printOptions/>
  <pageMargins left="0.5" right="0.17" top="1" bottom="0.72" header="0.5" footer="0.3"/>
  <pageSetup horizontalDpi="600" verticalDpi="600" orientation="landscape" paperSize="9" scale="75" r:id="rId1"/>
  <headerFooter alignWithMargins="0">
    <oddFooter>&amp;L&amp;8&amp;Z&amp;F</oddFooter>
  </headerFooter>
</worksheet>
</file>

<file path=xl/worksheets/sheet36.xml><?xml version="1.0" encoding="utf-8"?>
<worksheet xmlns="http://schemas.openxmlformats.org/spreadsheetml/2006/main" xmlns:r="http://schemas.openxmlformats.org/officeDocument/2006/relationships">
  <sheetPr>
    <tabColor indexed="33"/>
  </sheetPr>
  <dimension ref="A2:H28"/>
  <sheetViews>
    <sheetView zoomScalePageLayoutView="0" workbookViewId="0" topLeftCell="A3">
      <pane xSplit="2" ySplit="4" topLeftCell="C13" activePane="bottomRight" state="frozen"/>
      <selection pane="topLeft" activeCell="A3" sqref="A3"/>
      <selection pane="topRight" activeCell="C3" sqref="C3"/>
      <selection pane="bottomLeft" activeCell="A7" sqref="A7"/>
      <selection pane="bottomRight" activeCell="J15" sqref="J15"/>
    </sheetView>
  </sheetViews>
  <sheetFormatPr defaultColWidth="9.140625" defaultRowHeight="12.75"/>
  <cols>
    <col min="1" max="1" width="4.28125" style="0" customWidth="1"/>
    <col min="2" max="2" width="66.00390625" style="0" customWidth="1"/>
    <col min="3" max="3" width="6.8515625" style="0" customWidth="1"/>
    <col min="4" max="4" width="5.421875" style="0" customWidth="1"/>
    <col min="5" max="5" width="8.7109375" style="0" hidden="1" customWidth="1"/>
    <col min="6" max="6" width="9.28125" style="0" hidden="1" customWidth="1"/>
    <col min="7" max="7" width="9.28125" style="0" bestFit="1" customWidth="1"/>
    <col min="8" max="8" width="12.57421875" style="0" bestFit="1" customWidth="1"/>
  </cols>
  <sheetData>
    <row r="2" spans="4:5" ht="12.75" customHeight="1">
      <c r="D2" s="315" t="s">
        <v>426</v>
      </c>
      <c r="E2" s="315"/>
    </row>
    <row r="3" spans="1:8" ht="15" customHeight="1">
      <c r="A3" s="433" t="s">
        <v>230</v>
      </c>
      <c r="B3" s="408"/>
      <c r="C3" s="408"/>
      <c r="D3" s="408"/>
      <c r="E3" s="408"/>
      <c r="F3" s="408"/>
      <c r="G3" s="408"/>
      <c r="H3" s="408"/>
    </row>
    <row r="4" spans="1:8" ht="15.75" customHeight="1">
      <c r="A4" s="417" t="s">
        <v>312</v>
      </c>
      <c r="B4" s="471"/>
      <c r="C4" s="471"/>
      <c r="D4" s="471"/>
      <c r="E4" s="471"/>
      <c r="F4" s="471"/>
      <c r="G4" s="471"/>
      <c r="H4" s="471"/>
    </row>
    <row r="5" spans="1:8" ht="12.75" customHeight="1">
      <c r="A5" s="313" t="s">
        <v>82</v>
      </c>
      <c r="B5" s="313" t="s">
        <v>1</v>
      </c>
      <c r="C5" s="313" t="s">
        <v>2</v>
      </c>
      <c r="D5" s="328" t="s">
        <v>76</v>
      </c>
      <c r="E5" s="321" t="s">
        <v>422</v>
      </c>
      <c r="F5" s="321"/>
      <c r="G5" s="321" t="s">
        <v>430</v>
      </c>
      <c r="H5" s="321"/>
    </row>
    <row r="6" spans="1:8" ht="25.5">
      <c r="A6" s="314"/>
      <c r="B6" s="314"/>
      <c r="C6" s="314"/>
      <c r="D6" s="314"/>
      <c r="E6" s="1" t="s">
        <v>143</v>
      </c>
      <c r="F6" s="1" t="s">
        <v>144</v>
      </c>
      <c r="G6" s="1" t="s">
        <v>143</v>
      </c>
      <c r="H6" s="1" t="s">
        <v>144</v>
      </c>
    </row>
    <row r="7" spans="1:8" ht="18" customHeight="1">
      <c r="A7" s="57">
        <v>1</v>
      </c>
      <c r="B7" s="12" t="s">
        <v>5</v>
      </c>
      <c r="C7" s="10" t="s">
        <v>20</v>
      </c>
      <c r="D7" s="10">
        <v>1</v>
      </c>
      <c r="E7" s="428">
        <v>1506.7059569550051</v>
      </c>
      <c r="F7" s="428">
        <v>1506.7059569550051</v>
      </c>
      <c r="G7" s="428">
        <v>1600.3793730048546</v>
      </c>
      <c r="H7" s="428">
        <v>1600.3793730048546</v>
      </c>
    </row>
    <row r="8" spans="1:8" ht="18" customHeight="1">
      <c r="A8" s="57">
        <f>A7+1</f>
        <v>2</v>
      </c>
      <c r="B8" s="12" t="s">
        <v>6</v>
      </c>
      <c r="C8" s="10" t="s">
        <v>20</v>
      </c>
      <c r="D8" s="10">
        <v>1</v>
      </c>
      <c r="E8" s="429"/>
      <c r="F8" s="429"/>
      <c r="G8" s="429"/>
      <c r="H8" s="429"/>
    </row>
    <row r="9" spans="1:8" ht="18" customHeight="1">
      <c r="A9" s="57">
        <f>A8+1</f>
        <v>3</v>
      </c>
      <c r="B9" s="12" t="s">
        <v>206</v>
      </c>
      <c r="C9" s="10" t="s">
        <v>20</v>
      </c>
      <c r="D9" s="10">
        <v>1</v>
      </c>
      <c r="E9" s="430"/>
      <c r="F9" s="430"/>
      <c r="G9" s="430"/>
      <c r="H9" s="430"/>
    </row>
    <row r="10" spans="1:8" ht="18" customHeight="1">
      <c r="A10" s="57">
        <f aca="true" t="shared" si="0" ref="A10:A27">A9+1</f>
        <v>4</v>
      </c>
      <c r="B10" s="12" t="s">
        <v>190</v>
      </c>
      <c r="C10" s="10" t="s">
        <v>21</v>
      </c>
      <c r="D10" s="10">
        <v>1</v>
      </c>
      <c r="E10" s="20">
        <v>200.89412759400068</v>
      </c>
      <c r="F10" s="20">
        <v>200.89412759400068</v>
      </c>
      <c r="G10" s="20">
        <v>213.38391640064728</v>
      </c>
      <c r="H10" s="20">
        <v>213.38391640064728</v>
      </c>
    </row>
    <row r="11" spans="1:8" ht="18" customHeight="1">
      <c r="A11" s="57">
        <f t="shared" si="0"/>
        <v>5</v>
      </c>
      <c r="B11" s="12" t="s">
        <v>191</v>
      </c>
      <c r="C11" s="10" t="s">
        <v>21</v>
      </c>
      <c r="D11" s="10">
        <v>1</v>
      </c>
      <c r="E11" s="20">
        <v>200.89412759400068</v>
      </c>
      <c r="F11" s="20">
        <v>200.89412759400068</v>
      </c>
      <c r="G11" s="20">
        <v>213.38391640064728</v>
      </c>
      <c r="H11" s="20">
        <v>213.38391640064728</v>
      </c>
    </row>
    <row r="12" spans="1:8" ht="18" customHeight="1">
      <c r="A12" s="57">
        <f t="shared" si="0"/>
        <v>6</v>
      </c>
      <c r="B12" s="12" t="s">
        <v>299</v>
      </c>
      <c r="C12" s="10" t="s">
        <v>21</v>
      </c>
      <c r="D12" s="10">
        <v>1</v>
      </c>
      <c r="E12" s="20">
        <v>502.2353189850017</v>
      </c>
      <c r="F12" s="20">
        <v>502.2353189850017</v>
      </c>
      <c r="G12" s="20">
        <v>533.4597910016182</v>
      </c>
      <c r="H12" s="20">
        <v>533.4597910016182</v>
      </c>
    </row>
    <row r="13" spans="1:8" ht="18" customHeight="1">
      <c r="A13" s="57">
        <f t="shared" si="0"/>
        <v>7</v>
      </c>
      <c r="B13" s="12" t="s">
        <v>300</v>
      </c>
      <c r="C13" s="10" t="s">
        <v>21</v>
      </c>
      <c r="D13" s="10">
        <v>22</v>
      </c>
      <c r="E13" s="20">
        <v>46.205649346620156</v>
      </c>
      <c r="F13" s="20">
        <v>1016.5242856256434</v>
      </c>
      <c r="G13" s="20">
        <v>49.07830077214888</v>
      </c>
      <c r="H13" s="20">
        <v>1079.7226169872754</v>
      </c>
    </row>
    <row r="14" spans="1:8" ht="18" customHeight="1">
      <c r="A14" s="57">
        <f t="shared" si="0"/>
        <v>8</v>
      </c>
      <c r="B14" s="12" t="s">
        <v>301</v>
      </c>
      <c r="C14" s="10" t="s">
        <v>20</v>
      </c>
      <c r="D14" s="10">
        <v>3</v>
      </c>
      <c r="E14" s="20">
        <v>1104.9177017670038</v>
      </c>
      <c r="F14" s="20">
        <v>3314.7531053010116</v>
      </c>
      <c r="G14" s="20">
        <v>1173.6115402035603</v>
      </c>
      <c r="H14" s="20">
        <v>3520.8346206106808</v>
      </c>
    </row>
    <row r="15" spans="1:8" ht="18" customHeight="1">
      <c r="A15" s="57">
        <f t="shared" si="0"/>
        <v>9</v>
      </c>
      <c r="B15" s="12" t="s">
        <v>136</v>
      </c>
      <c r="C15" s="10" t="s">
        <v>21</v>
      </c>
      <c r="D15" s="10">
        <v>22</v>
      </c>
      <c r="E15" s="20">
        <v>40.17882551880014</v>
      </c>
      <c r="F15" s="20">
        <v>883.9341614136031</v>
      </c>
      <c r="G15" s="20">
        <v>42.67678328012946</v>
      </c>
      <c r="H15" s="20">
        <v>938.8892321628482</v>
      </c>
    </row>
    <row r="16" spans="1:8" ht="18" customHeight="1">
      <c r="A16" s="57">
        <f t="shared" si="0"/>
        <v>10</v>
      </c>
      <c r="B16" s="13" t="s">
        <v>302</v>
      </c>
      <c r="C16" s="10" t="s">
        <v>21</v>
      </c>
      <c r="D16" s="10">
        <v>22</v>
      </c>
      <c r="E16" s="20">
        <v>60.2682382782002</v>
      </c>
      <c r="F16" s="20">
        <v>1325.9012421204045</v>
      </c>
      <c r="G16" s="20">
        <v>64.01517492019418</v>
      </c>
      <c r="H16" s="20">
        <v>1408.333848244272</v>
      </c>
    </row>
    <row r="17" spans="1:8" ht="18" customHeight="1">
      <c r="A17" s="57">
        <f t="shared" si="0"/>
        <v>11</v>
      </c>
      <c r="B17" s="12" t="s">
        <v>303</v>
      </c>
      <c r="C17" s="10" t="s">
        <v>21</v>
      </c>
      <c r="D17" s="10">
        <v>22</v>
      </c>
      <c r="E17" s="20">
        <v>140.6258893158005</v>
      </c>
      <c r="F17" s="20">
        <v>3093.769564947611</v>
      </c>
      <c r="G17" s="20">
        <v>149.3687414804531</v>
      </c>
      <c r="H17" s="20">
        <v>3286.1123125699683</v>
      </c>
    </row>
    <row r="18" spans="1:8" ht="18" customHeight="1">
      <c r="A18" s="57">
        <f t="shared" si="0"/>
        <v>12</v>
      </c>
      <c r="B18" s="12" t="s">
        <v>139</v>
      </c>
      <c r="C18" s="10" t="s">
        <v>21</v>
      </c>
      <c r="D18" s="10">
        <v>66</v>
      </c>
      <c r="E18" s="20">
        <v>14.062588931580047</v>
      </c>
      <c r="F18" s="20">
        <v>928.130869484283</v>
      </c>
      <c r="G18" s="20">
        <v>14.936874148045309</v>
      </c>
      <c r="H18" s="20">
        <v>985.8336937709904</v>
      </c>
    </row>
    <row r="19" spans="1:8" ht="18" customHeight="1">
      <c r="A19" s="57">
        <f t="shared" si="0"/>
        <v>13</v>
      </c>
      <c r="B19" s="12" t="s">
        <v>140</v>
      </c>
      <c r="C19" s="10" t="s">
        <v>21</v>
      </c>
      <c r="D19" s="10">
        <v>22</v>
      </c>
      <c r="E19" s="20">
        <v>50.22353189850017</v>
      </c>
      <c r="F19" s="20">
        <v>1104.9177017670038</v>
      </c>
      <c r="G19" s="20">
        <v>53.34597910016182</v>
      </c>
      <c r="H19" s="20">
        <v>1173.61154020356</v>
      </c>
    </row>
    <row r="20" spans="1:8" ht="18" customHeight="1">
      <c r="A20" s="57">
        <f t="shared" si="0"/>
        <v>14</v>
      </c>
      <c r="B20" s="12" t="s">
        <v>127</v>
      </c>
      <c r="C20" s="10" t="s">
        <v>21</v>
      </c>
      <c r="D20" s="10">
        <v>22</v>
      </c>
      <c r="E20" s="20">
        <v>50.22353189850017</v>
      </c>
      <c r="F20" s="20">
        <v>1104.9177017670038</v>
      </c>
      <c r="G20" s="20">
        <v>53.34597910016182</v>
      </c>
      <c r="H20" s="20">
        <v>1173.61154020356</v>
      </c>
    </row>
    <row r="21" spans="1:8" ht="18" customHeight="1">
      <c r="A21" s="57">
        <f t="shared" si="0"/>
        <v>15</v>
      </c>
      <c r="B21" s="12" t="s">
        <v>304</v>
      </c>
      <c r="C21" s="10" t="s">
        <v>20</v>
      </c>
      <c r="D21" s="10">
        <v>1</v>
      </c>
      <c r="E21" s="20">
        <v>6629.506210602022</v>
      </c>
      <c r="F21" s="20">
        <v>6629.506210602022</v>
      </c>
      <c r="G21" s="20">
        <v>7041.669241221361</v>
      </c>
      <c r="H21" s="20">
        <v>7041.669241221361</v>
      </c>
    </row>
    <row r="22" spans="1:8" ht="18" customHeight="1">
      <c r="A22" s="57">
        <v>16</v>
      </c>
      <c r="B22" s="12" t="s">
        <v>154</v>
      </c>
      <c r="C22" s="10" t="s">
        <v>20</v>
      </c>
      <c r="D22" s="10">
        <v>1.03</v>
      </c>
      <c r="E22" s="20">
        <v>2209.8354035340076</v>
      </c>
      <c r="F22" s="20">
        <v>2276.130465640028</v>
      </c>
      <c r="G22" s="20">
        <v>2347.2230804071205</v>
      </c>
      <c r="H22" s="20">
        <v>2417.639772819334</v>
      </c>
    </row>
    <row r="23" spans="1:8" ht="18" customHeight="1">
      <c r="A23" s="57">
        <v>17</v>
      </c>
      <c r="B23" s="12" t="s">
        <v>153</v>
      </c>
      <c r="C23" s="10" t="s">
        <v>21</v>
      </c>
      <c r="D23" s="10">
        <v>1</v>
      </c>
      <c r="E23" s="20">
        <v>1004.4706379700034</v>
      </c>
      <c r="F23" s="20">
        <v>1004.4706379700034</v>
      </c>
      <c r="G23" s="20">
        <v>1066.9195820032364</v>
      </c>
      <c r="H23" s="20">
        <v>1066.9195820032364</v>
      </c>
    </row>
    <row r="24" spans="1:8" ht="18" customHeight="1">
      <c r="A24" s="57">
        <f t="shared" si="0"/>
        <v>18</v>
      </c>
      <c r="B24" s="12" t="s">
        <v>152</v>
      </c>
      <c r="C24" s="10" t="s">
        <v>21</v>
      </c>
      <c r="D24" s="10">
        <v>21</v>
      </c>
      <c r="E24" s="20">
        <v>120.5364765564004</v>
      </c>
      <c r="F24" s="20">
        <v>2531.2660076844086</v>
      </c>
      <c r="G24" s="20">
        <v>128.03034984038837</v>
      </c>
      <c r="H24" s="20">
        <v>2688.637346648156</v>
      </c>
    </row>
    <row r="25" spans="1:8" ht="18" customHeight="1">
      <c r="A25" s="57">
        <f t="shared" si="0"/>
        <v>19</v>
      </c>
      <c r="B25" s="12" t="s">
        <v>141</v>
      </c>
      <c r="C25" s="10" t="s">
        <v>21</v>
      </c>
      <c r="D25" s="10">
        <v>3</v>
      </c>
      <c r="E25" s="20">
        <v>44.19670807068015</v>
      </c>
      <c r="F25" s="20">
        <v>132.59012421204045</v>
      </c>
      <c r="G25" s="20">
        <v>46.944461608142404</v>
      </c>
      <c r="H25" s="20">
        <v>140.8333848244272</v>
      </c>
    </row>
    <row r="26" spans="1:8" ht="18" customHeight="1">
      <c r="A26" s="57">
        <f t="shared" si="0"/>
        <v>20</v>
      </c>
      <c r="B26" s="12" t="s">
        <v>290</v>
      </c>
      <c r="C26" s="10" t="s">
        <v>21</v>
      </c>
      <c r="D26" s="10">
        <v>5</v>
      </c>
      <c r="E26" s="20">
        <v>261.16236587220084</v>
      </c>
      <c r="F26" s="20">
        <v>1305.8118293610041</v>
      </c>
      <c r="G26" s="20">
        <v>277.3990913208414</v>
      </c>
      <c r="H26" s="20">
        <v>1386.995456604207</v>
      </c>
    </row>
    <row r="27" spans="1:8" ht="27" customHeight="1">
      <c r="A27" s="57">
        <f t="shared" si="0"/>
        <v>21</v>
      </c>
      <c r="B27" s="12" t="s">
        <v>147</v>
      </c>
      <c r="C27" s="10" t="s">
        <v>148</v>
      </c>
      <c r="D27" s="10">
        <v>10.5</v>
      </c>
      <c r="E27" s="20">
        <v>472.10119984590165</v>
      </c>
      <c r="F27" s="20">
        <v>4957.062598381967</v>
      </c>
      <c r="G27" s="20">
        <v>501.4522035415212</v>
      </c>
      <c r="H27" s="20">
        <v>5265.248137185973</v>
      </c>
    </row>
    <row r="28" spans="1:8" ht="12.75">
      <c r="A28" s="11"/>
      <c r="B28" s="11" t="s">
        <v>98</v>
      </c>
      <c r="C28" s="10"/>
      <c r="D28" s="10"/>
      <c r="E28" s="4"/>
      <c r="F28" s="26">
        <f>SUM(F7:F27)</f>
        <v>34020.41603740605</v>
      </c>
      <c r="G28" s="4"/>
      <c r="H28" s="26">
        <v>36135.49932286762</v>
      </c>
    </row>
  </sheetData>
  <sheetProtection/>
  <mergeCells count="13">
    <mergeCell ref="G7:G9"/>
    <mergeCell ref="H7:H9"/>
    <mergeCell ref="D2:E2"/>
    <mergeCell ref="A3:H3"/>
    <mergeCell ref="A4:H4"/>
    <mergeCell ref="E7:E9"/>
    <mergeCell ref="F7:F9"/>
    <mergeCell ref="A5:A6"/>
    <mergeCell ref="B5:B6"/>
    <mergeCell ref="C5:C6"/>
    <mergeCell ref="D5:D6"/>
    <mergeCell ref="E5:F5"/>
    <mergeCell ref="G5:H5"/>
  </mergeCells>
  <printOptions/>
  <pageMargins left="0.74" right="0.27" top="0.35" bottom="0.38" header="0.22" footer="0.16"/>
  <pageSetup horizontalDpi="600" verticalDpi="600" orientation="landscape" paperSize="9" scale="111" r:id="rId1"/>
  <headerFooter alignWithMargins="0">
    <oddFooter>&amp;L&amp;8&amp;Z&amp;F</oddFooter>
  </headerFooter>
</worksheet>
</file>

<file path=xl/worksheets/sheet37.xml><?xml version="1.0" encoding="utf-8"?>
<worksheet xmlns="http://schemas.openxmlformats.org/spreadsheetml/2006/main" xmlns:r="http://schemas.openxmlformats.org/officeDocument/2006/relationships">
  <sheetPr>
    <tabColor indexed="33"/>
  </sheetPr>
  <dimension ref="A2:H29"/>
  <sheetViews>
    <sheetView zoomScalePageLayoutView="0" workbookViewId="0" topLeftCell="A4">
      <pane xSplit="2" ySplit="4" topLeftCell="C8" activePane="bottomRight" state="frozen"/>
      <selection pane="topLeft" activeCell="A4" sqref="A4"/>
      <selection pane="topRight" activeCell="C4" sqref="C4"/>
      <selection pane="bottomLeft" activeCell="A8" sqref="A8"/>
      <selection pane="bottomRight" activeCell="K21" sqref="K21"/>
    </sheetView>
  </sheetViews>
  <sheetFormatPr defaultColWidth="9.140625" defaultRowHeight="12.75"/>
  <cols>
    <col min="1" max="1" width="4.57421875" style="0" customWidth="1"/>
    <col min="2" max="2" width="67.8515625" style="0" customWidth="1"/>
    <col min="3" max="3" width="6.00390625" style="0" customWidth="1"/>
    <col min="4" max="4" width="5.28125" style="0" customWidth="1"/>
    <col min="5" max="5" width="9.57421875" style="0" hidden="1" customWidth="1"/>
    <col min="6" max="6" width="11.57421875" style="0" hidden="1" customWidth="1"/>
    <col min="7" max="7" width="13.8515625" style="0" bestFit="1" customWidth="1"/>
    <col min="8" max="8" width="12.00390625" style="0" bestFit="1" customWidth="1"/>
  </cols>
  <sheetData>
    <row r="2" spans="5:6" ht="12.75">
      <c r="E2" s="320"/>
      <c r="F2" s="320"/>
    </row>
    <row r="4" spans="1:8" ht="15" customHeight="1">
      <c r="A4" s="390" t="s">
        <v>231</v>
      </c>
      <c r="B4" s="390"/>
      <c r="C4" s="390"/>
      <c r="D4" s="390"/>
      <c r="E4" s="390"/>
      <c r="F4" s="390"/>
      <c r="G4" s="390"/>
      <c r="H4" s="390"/>
    </row>
    <row r="5" spans="1:8" ht="12.75" customHeight="1">
      <c r="A5" s="378" t="s">
        <v>149</v>
      </c>
      <c r="B5" s="378"/>
      <c r="C5" s="378"/>
      <c r="D5" s="378"/>
      <c r="E5" s="378"/>
      <c r="F5" s="378"/>
      <c r="G5" s="378"/>
      <c r="H5" s="378"/>
    </row>
    <row r="6" spans="1:8" ht="12.75" customHeight="1">
      <c r="A6" s="313" t="s">
        <v>82</v>
      </c>
      <c r="B6" s="313" t="s">
        <v>1</v>
      </c>
      <c r="C6" s="313" t="s">
        <v>2</v>
      </c>
      <c r="D6" s="328" t="s">
        <v>76</v>
      </c>
      <c r="E6" s="321" t="s">
        <v>422</v>
      </c>
      <c r="F6" s="321"/>
      <c r="G6" s="321" t="s">
        <v>430</v>
      </c>
      <c r="H6" s="321"/>
    </row>
    <row r="7" spans="1:8" ht="25.5">
      <c r="A7" s="314"/>
      <c r="B7" s="314"/>
      <c r="C7" s="314"/>
      <c r="D7" s="314"/>
      <c r="E7" s="1" t="s">
        <v>143</v>
      </c>
      <c r="F7" s="1" t="s">
        <v>144</v>
      </c>
      <c r="G7" s="1" t="s">
        <v>143</v>
      </c>
      <c r="H7" s="1" t="s">
        <v>144</v>
      </c>
    </row>
    <row r="8" spans="1:8" ht="18.75" customHeight="1">
      <c r="A8" s="57">
        <v>1</v>
      </c>
      <c r="B8" s="12" t="s">
        <v>5</v>
      </c>
      <c r="C8" s="10" t="s">
        <v>20</v>
      </c>
      <c r="D8" s="10">
        <v>1</v>
      </c>
      <c r="E8" s="428">
        <v>1506.7059569550051</v>
      </c>
      <c r="F8" s="428">
        <v>1506.7059569550051</v>
      </c>
      <c r="G8" s="428">
        <v>1600.3793730048546</v>
      </c>
      <c r="H8" s="428">
        <v>1600.3793730048546</v>
      </c>
    </row>
    <row r="9" spans="1:8" ht="18.75" customHeight="1">
      <c r="A9" s="57">
        <f>A8+1</f>
        <v>2</v>
      </c>
      <c r="B9" s="12" t="s">
        <v>6</v>
      </c>
      <c r="C9" s="10" t="s">
        <v>20</v>
      </c>
      <c r="D9" s="10">
        <v>1</v>
      </c>
      <c r="E9" s="429"/>
      <c r="F9" s="429"/>
      <c r="G9" s="429"/>
      <c r="H9" s="429"/>
    </row>
    <row r="10" spans="1:8" ht="18.75" customHeight="1">
      <c r="A10" s="57">
        <f>A9+1</f>
        <v>3</v>
      </c>
      <c r="B10" s="12" t="s">
        <v>206</v>
      </c>
      <c r="C10" s="10" t="s">
        <v>20</v>
      </c>
      <c r="D10" s="10">
        <v>1</v>
      </c>
      <c r="E10" s="430"/>
      <c r="F10" s="430"/>
      <c r="G10" s="430"/>
      <c r="H10" s="430"/>
    </row>
    <row r="11" spans="1:8" ht="18.75" customHeight="1">
      <c r="A11" s="57">
        <f aca="true" t="shared" si="0" ref="A11:A28">A10+1</f>
        <v>4</v>
      </c>
      <c r="B11" s="12" t="s">
        <v>190</v>
      </c>
      <c r="C11" s="10" t="s">
        <v>21</v>
      </c>
      <c r="D11" s="10">
        <v>1</v>
      </c>
      <c r="E11" s="20">
        <v>200.89412759400068</v>
      </c>
      <c r="F11" s="20">
        <v>200.89412759400068</v>
      </c>
      <c r="G11" s="20">
        <v>213.38391640064728</v>
      </c>
      <c r="H11" s="20">
        <v>213.38391640064728</v>
      </c>
    </row>
    <row r="12" spans="1:8" ht="18.75" customHeight="1">
      <c r="A12" s="57">
        <f t="shared" si="0"/>
        <v>5</v>
      </c>
      <c r="B12" s="12" t="s">
        <v>191</v>
      </c>
      <c r="C12" s="10" t="s">
        <v>21</v>
      </c>
      <c r="D12" s="10">
        <v>1</v>
      </c>
      <c r="E12" s="20">
        <v>200.89412759400068</v>
      </c>
      <c r="F12" s="20">
        <v>200.89412759400068</v>
      </c>
      <c r="G12" s="20">
        <v>213.38391640064728</v>
      </c>
      <c r="H12" s="20">
        <v>213.38391640064728</v>
      </c>
    </row>
    <row r="13" spans="1:8" ht="18.75" customHeight="1">
      <c r="A13" s="57">
        <f t="shared" si="0"/>
        <v>6</v>
      </c>
      <c r="B13" s="59" t="s">
        <v>299</v>
      </c>
      <c r="C13" s="10" t="s">
        <v>21</v>
      </c>
      <c r="D13" s="10">
        <v>1</v>
      </c>
      <c r="E13" s="20">
        <v>502.2353189850017</v>
      </c>
      <c r="F13" s="20">
        <v>502.2353189850017</v>
      </c>
      <c r="G13" s="20">
        <v>533.4597910016182</v>
      </c>
      <c r="H13" s="20">
        <v>533.4597910016182</v>
      </c>
    </row>
    <row r="14" spans="1:8" ht="18.75" customHeight="1">
      <c r="A14" s="57">
        <f t="shared" si="0"/>
        <v>7</v>
      </c>
      <c r="B14" s="12" t="s">
        <v>305</v>
      </c>
      <c r="C14" s="10" t="s">
        <v>21</v>
      </c>
      <c r="D14" s="10">
        <v>22</v>
      </c>
      <c r="E14" s="20">
        <v>46.205649346620156</v>
      </c>
      <c r="F14" s="20">
        <v>1016.5242856256434</v>
      </c>
      <c r="G14" s="20">
        <v>49.07830077214888</v>
      </c>
      <c r="H14" s="20">
        <v>1079.7226169872754</v>
      </c>
    </row>
    <row r="15" spans="1:8" ht="18.75" customHeight="1">
      <c r="A15" s="57">
        <f t="shared" si="0"/>
        <v>8</v>
      </c>
      <c r="B15" s="12" t="s">
        <v>301</v>
      </c>
      <c r="C15" s="10" t="s">
        <v>20</v>
      </c>
      <c r="D15" s="10">
        <v>5</v>
      </c>
      <c r="E15" s="20">
        <v>1104.9177017670038</v>
      </c>
      <c r="F15" s="20">
        <v>5524.588508835019</v>
      </c>
      <c r="G15" s="20">
        <v>1173.6115402035603</v>
      </c>
      <c r="H15" s="20">
        <v>5868.057701017801</v>
      </c>
    </row>
    <row r="16" spans="1:8" ht="18.75" customHeight="1">
      <c r="A16" s="57">
        <f t="shared" si="0"/>
        <v>9</v>
      </c>
      <c r="B16" s="12" t="s">
        <v>136</v>
      </c>
      <c r="C16" s="10" t="s">
        <v>21</v>
      </c>
      <c r="D16" s="10">
        <v>22</v>
      </c>
      <c r="E16" s="20">
        <v>40.17882551880014</v>
      </c>
      <c r="F16" s="20">
        <v>883.9341614136031</v>
      </c>
      <c r="G16" s="20">
        <v>42.67678328012946</v>
      </c>
      <c r="H16" s="20">
        <v>938.8892321628482</v>
      </c>
    </row>
    <row r="17" spans="1:8" ht="18.75" customHeight="1">
      <c r="A17" s="57">
        <f t="shared" si="0"/>
        <v>10</v>
      </c>
      <c r="B17" s="13" t="s">
        <v>302</v>
      </c>
      <c r="C17" s="10" t="s">
        <v>21</v>
      </c>
      <c r="D17" s="10">
        <v>22</v>
      </c>
      <c r="E17" s="20">
        <v>60.2682382782002</v>
      </c>
      <c r="F17" s="20">
        <v>1325.9012421204045</v>
      </c>
      <c r="G17" s="20">
        <v>64.01517492019418</v>
      </c>
      <c r="H17" s="20">
        <v>1408.333848244272</v>
      </c>
    </row>
    <row r="18" spans="1:8" ht="18.75" customHeight="1">
      <c r="A18" s="57">
        <f t="shared" si="0"/>
        <v>11</v>
      </c>
      <c r="B18" s="12" t="s">
        <v>306</v>
      </c>
      <c r="C18" s="10" t="s">
        <v>21</v>
      </c>
      <c r="D18" s="10">
        <v>17</v>
      </c>
      <c r="E18" s="20">
        <v>140.6258893158005</v>
      </c>
      <c r="F18" s="20">
        <v>2390.6401183686085</v>
      </c>
      <c r="G18" s="20">
        <v>149.3687414804531</v>
      </c>
      <c r="H18" s="20">
        <v>2539.268605167703</v>
      </c>
    </row>
    <row r="19" spans="1:8" ht="18.75" customHeight="1">
      <c r="A19" s="57">
        <f t="shared" si="0"/>
        <v>12</v>
      </c>
      <c r="B19" s="12" t="s">
        <v>139</v>
      </c>
      <c r="C19" s="10" t="s">
        <v>21</v>
      </c>
      <c r="D19" s="10">
        <v>66</v>
      </c>
      <c r="E19" s="20">
        <v>14.062588931580047</v>
      </c>
      <c r="F19" s="20">
        <v>928.130869484283</v>
      </c>
      <c r="G19" s="20">
        <v>14.936874148045309</v>
      </c>
      <c r="H19" s="20">
        <v>985.8336937709904</v>
      </c>
    </row>
    <row r="20" spans="1:8" ht="18.75" customHeight="1">
      <c r="A20" s="57">
        <f t="shared" si="0"/>
        <v>13</v>
      </c>
      <c r="B20" s="12" t="s">
        <v>140</v>
      </c>
      <c r="C20" s="10" t="s">
        <v>21</v>
      </c>
      <c r="D20" s="10">
        <v>22</v>
      </c>
      <c r="E20" s="20">
        <v>50.22353189850017</v>
      </c>
      <c r="F20" s="20">
        <v>1104.9177017670038</v>
      </c>
      <c r="G20" s="20">
        <v>53.34597910016182</v>
      </c>
      <c r="H20" s="20">
        <v>1173.61154020356</v>
      </c>
    </row>
    <row r="21" spans="1:8" ht="18.75" customHeight="1">
      <c r="A21" s="57">
        <f t="shared" si="0"/>
        <v>14</v>
      </c>
      <c r="B21" s="12" t="s">
        <v>127</v>
      </c>
      <c r="C21" s="10" t="s">
        <v>21</v>
      </c>
      <c r="D21" s="10">
        <v>22</v>
      </c>
      <c r="E21" s="20">
        <v>50.22353189850017</v>
      </c>
      <c r="F21" s="20">
        <v>1104.9177017670038</v>
      </c>
      <c r="G21" s="20">
        <v>53.34597910016182</v>
      </c>
      <c r="H21" s="20">
        <v>1173.61154020356</v>
      </c>
    </row>
    <row r="22" spans="1:8" ht="18.75" customHeight="1">
      <c r="A22" s="57">
        <f t="shared" si="0"/>
        <v>15</v>
      </c>
      <c r="B22" s="12" t="s">
        <v>304</v>
      </c>
      <c r="C22" s="10" t="s">
        <v>20</v>
      </c>
      <c r="D22" s="10">
        <v>1</v>
      </c>
      <c r="E22" s="20">
        <v>6629.506210602022</v>
      </c>
      <c r="F22" s="20">
        <v>6629.506210602022</v>
      </c>
      <c r="G22" s="20">
        <v>7041.669241221361</v>
      </c>
      <c r="H22" s="20">
        <v>7041.669241221361</v>
      </c>
    </row>
    <row r="23" spans="1:8" ht="18.75" customHeight="1">
      <c r="A23" s="57">
        <v>16</v>
      </c>
      <c r="B23" s="12" t="s">
        <v>155</v>
      </c>
      <c r="C23" s="10" t="s">
        <v>20</v>
      </c>
      <c r="D23" s="10">
        <v>1.03</v>
      </c>
      <c r="E23" s="20">
        <v>2209.8354035340076</v>
      </c>
      <c r="F23" s="20">
        <v>2276.130465640028</v>
      </c>
      <c r="G23" s="20">
        <v>2347.2230804071205</v>
      </c>
      <c r="H23" s="20">
        <v>2417.639772819334</v>
      </c>
    </row>
    <row r="24" spans="1:8" ht="18.75" customHeight="1">
      <c r="A24" s="57">
        <v>17</v>
      </c>
      <c r="B24" s="12" t="s">
        <v>151</v>
      </c>
      <c r="C24" s="10" t="s">
        <v>21</v>
      </c>
      <c r="D24" s="10">
        <v>1</v>
      </c>
      <c r="E24" s="20">
        <v>1004.4706379700034</v>
      </c>
      <c r="F24" s="20">
        <v>1004.4706379700034</v>
      </c>
      <c r="G24" s="20">
        <v>1066.9195820032364</v>
      </c>
      <c r="H24" s="20">
        <v>1066.9195820032364</v>
      </c>
    </row>
    <row r="25" spans="1:8" ht="18.75" customHeight="1">
      <c r="A25" s="57">
        <f t="shared" si="0"/>
        <v>18</v>
      </c>
      <c r="B25" s="12" t="s">
        <v>152</v>
      </c>
      <c r="C25" s="10" t="s">
        <v>21</v>
      </c>
      <c r="D25" s="10">
        <v>21</v>
      </c>
      <c r="E25" s="20">
        <v>120.5364765564004</v>
      </c>
      <c r="F25" s="20">
        <v>2531.2660076844086</v>
      </c>
      <c r="G25" s="20">
        <v>128.03034984038837</v>
      </c>
      <c r="H25" s="20">
        <v>2688.637346648156</v>
      </c>
    </row>
    <row r="26" spans="1:8" ht="18.75" customHeight="1">
      <c r="A26" s="57">
        <f t="shared" si="0"/>
        <v>19</v>
      </c>
      <c r="B26" s="12" t="s">
        <v>141</v>
      </c>
      <c r="C26" s="10" t="s">
        <v>21</v>
      </c>
      <c r="D26" s="10">
        <v>3</v>
      </c>
      <c r="E26" s="20">
        <v>44.19670807068015</v>
      </c>
      <c r="F26" s="20">
        <v>132.59012421204045</v>
      </c>
      <c r="G26" s="20">
        <v>46.944461608142404</v>
      </c>
      <c r="H26" s="20">
        <v>140.8333848244272</v>
      </c>
    </row>
    <row r="27" spans="1:8" ht="18.75" customHeight="1">
      <c r="A27" s="57">
        <f t="shared" si="0"/>
        <v>20</v>
      </c>
      <c r="B27" s="12" t="s">
        <v>290</v>
      </c>
      <c r="C27" s="10" t="s">
        <v>21</v>
      </c>
      <c r="D27" s="10">
        <v>5</v>
      </c>
      <c r="E27" s="20">
        <v>261.16236587220084</v>
      </c>
      <c r="F27" s="20">
        <v>1305.8118293610041</v>
      </c>
      <c r="G27" s="20">
        <v>277.3990913208414</v>
      </c>
      <c r="H27" s="20">
        <v>1386.995456604207</v>
      </c>
    </row>
    <row r="28" spans="1:8" ht="18.75" customHeight="1">
      <c r="A28" s="57">
        <f t="shared" si="0"/>
        <v>21</v>
      </c>
      <c r="B28" s="12" t="s">
        <v>150</v>
      </c>
      <c r="C28" s="10" t="s">
        <v>137</v>
      </c>
      <c r="D28" s="10">
        <v>1050</v>
      </c>
      <c r="E28" s="20">
        <v>4.720309571439456</v>
      </c>
      <c r="F28" s="20">
        <v>4956.325050011429</v>
      </c>
      <c r="G28" s="20">
        <v>5.013775937805418</v>
      </c>
      <c r="H28" s="20">
        <v>5264.464734695689</v>
      </c>
    </row>
    <row r="29" spans="1:8" ht="12.75">
      <c r="A29" s="11"/>
      <c r="B29" s="11" t="s">
        <v>98</v>
      </c>
      <c r="C29" s="10"/>
      <c r="D29" s="10"/>
      <c r="E29" s="4"/>
      <c r="F29" s="26">
        <f>SUM(F8:F28)</f>
        <v>35526.384445990516</v>
      </c>
      <c r="G29" s="4"/>
      <c r="H29" s="26">
        <v>37735.09529338219</v>
      </c>
    </row>
  </sheetData>
  <sheetProtection/>
  <mergeCells count="13">
    <mergeCell ref="G6:H6"/>
    <mergeCell ref="G8:G10"/>
    <mergeCell ref="H8:H10"/>
    <mergeCell ref="A4:H4"/>
    <mergeCell ref="A5:H5"/>
    <mergeCell ref="E8:E10"/>
    <mergeCell ref="F8:F10"/>
    <mergeCell ref="E2:F2"/>
    <mergeCell ref="A6:A7"/>
    <mergeCell ref="B6:B7"/>
    <mergeCell ref="C6:C7"/>
    <mergeCell ref="D6:D7"/>
    <mergeCell ref="E6:F6"/>
  </mergeCells>
  <printOptions/>
  <pageMargins left="0.72" right="0.23" top="0.36" bottom="0.38" header="0.22" footer="0.16"/>
  <pageSetup horizontalDpi="600" verticalDpi="600" orientation="landscape" paperSize="9" scale="105" r:id="rId1"/>
  <headerFooter alignWithMargins="0">
    <oddFooter>&amp;L&amp;8&amp;Z&amp;F</oddFooter>
  </headerFooter>
</worksheet>
</file>

<file path=xl/worksheets/sheet38.xml><?xml version="1.0" encoding="utf-8"?>
<worksheet xmlns="http://schemas.openxmlformats.org/spreadsheetml/2006/main" xmlns:r="http://schemas.openxmlformats.org/officeDocument/2006/relationships">
  <sheetPr>
    <tabColor indexed="33"/>
  </sheetPr>
  <dimension ref="A2:H21"/>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L10" sqref="L10"/>
    </sheetView>
  </sheetViews>
  <sheetFormatPr defaultColWidth="9.140625" defaultRowHeight="12.75"/>
  <cols>
    <col min="1" max="1" width="4.57421875" style="0" customWidth="1"/>
    <col min="2" max="2" width="67.8515625" style="0" customWidth="1"/>
    <col min="3" max="3" width="6.00390625" style="0" customWidth="1"/>
    <col min="4" max="4" width="6.140625" style="0" customWidth="1"/>
    <col min="5" max="5" width="9.57421875" style="0" hidden="1" customWidth="1"/>
    <col min="6" max="6" width="15.57421875" style="0" hidden="1" customWidth="1"/>
    <col min="7" max="7" width="14.00390625" style="0" bestFit="1" customWidth="1"/>
    <col min="8" max="8" width="14.421875" style="0" customWidth="1"/>
  </cols>
  <sheetData>
    <row r="2" spans="5:6" ht="12.75">
      <c r="E2" s="320"/>
      <c r="F2" s="320"/>
    </row>
    <row r="4" spans="1:8" ht="15" customHeight="1">
      <c r="A4" s="390" t="s">
        <v>385</v>
      </c>
      <c r="B4" s="390"/>
      <c r="C4" s="390"/>
      <c r="D4" s="390"/>
      <c r="E4" s="390"/>
      <c r="F4" s="390"/>
      <c r="G4" s="390"/>
      <c r="H4" s="390"/>
    </row>
    <row r="5" spans="1:8" ht="12.75" customHeight="1">
      <c r="A5" s="378" t="s">
        <v>386</v>
      </c>
      <c r="B5" s="378"/>
      <c r="C5" s="378"/>
      <c r="D5" s="378"/>
      <c r="E5" s="378"/>
      <c r="F5" s="378"/>
      <c r="G5" s="378"/>
      <c r="H5" s="378"/>
    </row>
    <row r="6" spans="1:8" ht="12.75" customHeight="1">
      <c r="A6" s="313" t="s">
        <v>82</v>
      </c>
      <c r="B6" s="313" t="s">
        <v>1</v>
      </c>
      <c r="C6" s="313" t="s">
        <v>2</v>
      </c>
      <c r="D6" s="328" t="s">
        <v>76</v>
      </c>
      <c r="E6" s="321" t="s">
        <v>422</v>
      </c>
      <c r="F6" s="321"/>
      <c r="G6" s="321" t="s">
        <v>430</v>
      </c>
      <c r="H6" s="321"/>
    </row>
    <row r="7" spans="1:8" ht="12.75" customHeight="1">
      <c r="A7" s="313"/>
      <c r="B7" s="313"/>
      <c r="C7" s="313"/>
      <c r="D7" s="313"/>
      <c r="E7" s="472" t="s">
        <v>388</v>
      </c>
      <c r="F7" s="473"/>
      <c r="G7" s="472" t="s">
        <v>388</v>
      </c>
      <c r="H7" s="473"/>
    </row>
    <row r="8" spans="1:8" ht="45.75" customHeight="1">
      <c r="A8" s="313"/>
      <c r="B8" s="313"/>
      <c r="C8" s="313"/>
      <c r="D8" s="313"/>
      <c r="E8" s="422"/>
      <c r="F8" s="424"/>
      <c r="G8" s="422"/>
      <c r="H8" s="424"/>
    </row>
    <row r="9" spans="1:8" ht="12.75" customHeight="1">
      <c r="A9" s="314"/>
      <c r="B9" s="314"/>
      <c r="C9" s="314"/>
      <c r="D9" s="314"/>
      <c r="E9" s="1" t="s">
        <v>143</v>
      </c>
      <c r="F9" s="1" t="s">
        <v>144</v>
      </c>
      <c r="G9" s="1" t="s">
        <v>143</v>
      </c>
      <c r="H9" s="1" t="s">
        <v>144</v>
      </c>
    </row>
    <row r="10" spans="1:8" ht="18.75" customHeight="1">
      <c r="A10" s="57">
        <v>1</v>
      </c>
      <c r="B10" s="12" t="s">
        <v>5</v>
      </c>
      <c r="C10" s="10" t="s">
        <v>20</v>
      </c>
      <c r="D10" s="10">
        <v>1</v>
      </c>
      <c r="E10" s="428">
        <v>3013.414039649557</v>
      </c>
      <c r="F10" s="428">
        <v>3013.414039649557</v>
      </c>
      <c r="G10" s="428">
        <v>3220.0287732781285</v>
      </c>
      <c r="H10" s="428">
        <v>3220.0287732781285</v>
      </c>
    </row>
    <row r="11" spans="1:8" ht="18.75" customHeight="1">
      <c r="A11" s="57">
        <v>2</v>
      </c>
      <c r="B11" s="12" t="s">
        <v>6</v>
      </c>
      <c r="C11" s="10" t="s">
        <v>20</v>
      </c>
      <c r="D11" s="10">
        <v>1</v>
      </c>
      <c r="E11" s="429"/>
      <c r="F11" s="429"/>
      <c r="G11" s="429"/>
      <c r="H11" s="429"/>
    </row>
    <row r="12" spans="1:8" ht="18.75" customHeight="1">
      <c r="A12" s="57">
        <v>3</v>
      </c>
      <c r="B12" s="12" t="s">
        <v>206</v>
      </c>
      <c r="C12" s="10" t="s">
        <v>20</v>
      </c>
      <c r="D12" s="10">
        <v>1</v>
      </c>
      <c r="E12" s="430"/>
      <c r="F12" s="430"/>
      <c r="G12" s="430"/>
      <c r="H12" s="430"/>
    </row>
    <row r="13" spans="1:8" ht="18.75" customHeight="1">
      <c r="A13" s="57">
        <v>4</v>
      </c>
      <c r="B13" s="12" t="s">
        <v>136</v>
      </c>
      <c r="C13" s="10" t="s">
        <v>21</v>
      </c>
      <c r="D13" s="10">
        <v>20</v>
      </c>
      <c r="E13" s="20">
        <v>40.17882551880014</v>
      </c>
      <c r="F13" s="20">
        <v>803.5765103760027</v>
      </c>
      <c r="G13" s="20">
        <v>42.67678328012946</v>
      </c>
      <c r="H13" s="20">
        <v>853.5356656025892</v>
      </c>
    </row>
    <row r="14" spans="1:8" ht="36.75" customHeight="1">
      <c r="A14" s="57">
        <v>5</v>
      </c>
      <c r="B14" s="14" t="s">
        <v>387</v>
      </c>
      <c r="C14" s="10" t="s">
        <v>21</v>
      </c>
      <c r="D14" s="10">
        <v>30</v>
      </c>
      <c r="E14" s="20">
        <v>50.218223700000294</v>
      </c>
      <c r="F14" s="20">
        <v>1506.5467110000088</v>
      </c>
      <c r="G14" s="20">
        <v>53.34034088565301</v>
      </c>
      <c r="H14" s="20">
        <v>1600.2102265695903</v>
      </c>
    </row>
    <row r="15" spans="1:8" ht="25.5" customHeight="1">
      <c r="A15" s="57">
        <v>6</v>
      </c>
      <c r="B15" s="14" t="s">
        <v>410</v>
      </c>
      <c r="C15" s="10" t="s">
        <v>21</v>
      </c>
      <c r="D15" s="10">
        <v>20</v>
      </c>
      <c r="E15" s="20">
        <v>60.264243385552504</v>
      </c>
      <c r="F15" s="20">
        <v>1205.28486771105</v>
      </c>
      <c r="G15" s="20">
        <v>64.01093166107569</v>
      </c>
      <c r="H15" s="20">
        <v>1280.2186332215138</v>
      </c>
    </row>
    <row r="16" spans="1:8" ht="18.75" customHeight="1">
      <c r="A16" s="57">
        <v>7</v>
      </c>
      <c r="B16" s="12" t="s">
        <v>389</v>
      </c>
      <c r="C16" s="10" t="s">
        <v>43</v>
      </c>
      <c r="D16" s="10">
        <v>1</v>
      </c>
      <c r="E16" s="20">
        <v>10848.24066888181</v>
      </c>
      <c r="F16" s="20">
        <v>10848.24066888181</v>
      </c>
      <c r="G16" s="20">
        <v>11522.686639506861</v>
      </c>
      <c r="H16" s="20">
        <v>11522.686639506861</v>
      </c>
    </row>
    <row r="17" spans="1:8" ht="33" customHeight="1">
      <c r="A17" s="57">
        <v>8</v>
      </c>
      <c r="B17" s="12" t="s">
        <v>390</v>
      </c>
      <c r="C17" s="10"/>
      <c r="D17" s="10">
        <v>0</v>
      </c>
      <c r="E17" s="20">
        <v>0</v>
      </c>
      <c r="F17" s="20">
        <v>11490.366572541663</v>
      </c>
      <c r="G17" s="20">
        <v>0</v>
      </c>
      <c r="H17" s="20">
        <v>12204.74</v>
      </c>
    </row>
    <row r="18" spans="1:8" ht="12.75">
      <c r="A18" s="57"/>
      <c r="B18" s="11" t="s">
        <v>98</v>
      </c>
      <c r="C18" s="10"/>
      <c r="D18" s="10"/>
      <c r="E18" s="20">
        <v>0</v>
      </c>
      <c r="F18" s="26">
        <f>SUM(F10:F17)</f>
        <v>28867.42937016009</v>
      </c>
      <c r="G18" s="20">
        <v>0</v>
      </c>
      <c r="H18" s="26">
        <f>SUM(H10:H17)</f>
        <v>30681.419938178682</v>
      </c>
    </row>
    <row r="19" spans="1:8" ht="12.75">
      <c r="A19" s="269">
        <v>9</v>
      </c>
      <c r="B19" s="14" t="s">
        <v>355</v>
      </c>
      <c r="C19" s="4"/>
      <c r="D19" s="17">
        <v>1</v>
      </c>
      <c r="E19" s="20">
        <v>5042.344522</v>
      </c>
      <c r="F19" s="20">
        <v>5042.344522</v>
      </c>
      <c r="G19" s="20">
        <v>5355.832123277262</v>
      </c>
      <c r="H19" s="20">
        <v>5355.832123277262</v>
      </c>
    </row>
    <row r="20" spans="1:8" ht="15.75">
      <c r="A20" s="4"/>
      <c r="B20" s="107" t="s">
        <v>391</v>
      </c>
      <c r="C20" s="4"/>
      <c r="D20" s="4"/>
      <c r="E20" s="22"/>
      <c r="F20" s="54">
        <f>F18+F19</f>
        <v>33909.77389216009</v>
      </c>
      <c r="G20" s="22"/>
      <c r="H20" s="54">
        <f>H18+H19</f>
        <v>36037.25206145595</v>
      </c>
    </row>
    <row r="21" spans="2:8" ht="15.75">
      <c r="B21" s="107" t="s">
        <v>486</v>
      </c>
      <c r="H21" s="54">
        <f>ROUND(H20,0)</f>
        <v>36037</v>
      </c>
    </row>
  </sheetData>
  <sheetProtection/>
  <mergeCells count="15">
    <mergeCell ref="E2:F2"/>
    <mergeCell ref="A4:H4"/>
    <mergeCell ref="A5:H5"/>
    <mergeCell ref="A6:A9"/>
    <mergeCell ref="B6:B9"/>
    <mergeCell ref="C6:C9"/>
    <mergeCell ref="D6:D9"/>
    <mergeCell ref="H10:H12"/>
    <mergeCell ref="E6:F6"/>
    <mergeCell ref="E10:E12"/>
    <mergeCell ref="F10:F12"/>
    <mergeCell ref="G10:G12"/>
    <mergeCell ref="G6:H6"/>
    <mergeCell ref="E7:F8"/>
    <mergeCell ref="G7:H8"/>
  </mergeCells>
  <printOptions/>
  <pageMargins left="0.72" right="0.23" top="0.6" bottom="0.38" header="0.22" footer="0.16"/>
  <pageSetup horizontalDpi="600" verticalDpi="600" orientation="landscape" paperSize="9" scale="95" r:id="rId1"/>
  <headerFooter alignWithMargins="0">
    <oddFooter>&amp;L&amp;8&amp;Z&amp;F</oddFooter>
  </headerFooter>
</worksheet>
</file>

<file path=xl/worksheets/sheet39.xml><?xml version="1.0" encoding="utf-8"?>
<worksheet xmlns="http://schemas.openxmlformats.org/spreadsheetml/2006/main" xmlns:r="http://schemas.openxmlformats.org/officeDocument/2006/relationships">
  <sheetPr>
    <tabColor indexed="33"/>
  </sheetPr>
  <dimension ref="A2:H1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K15" sqref="K15"/>
    </sheetView>
  </sheetViews>
  <sheetFormatPr defaultColWidth="9.140625" defaultRowHeight="12.75"/>
  <cols>
    <col min="1" max="1" width="5.7109375" style="137" customWidth="1"/>
    <col min="2" max="2" width="55.7109375" style="137" customWidth="1"/>
    <col min="3" max="4" width="6.421875" style="137" customWidth="1"/>
    <col min="5" max="5" width="10.421875" style="137" hidden="1" customWidth="1"/>
    <col min="6" max="6" width="11.8515625" style="137" hidden="1" customWidth="1"/>
    <col min="7" max="7" width="9.28125" style="137" bestFit="1" customWidth="1"/>
    <col min="8" max="8" width="12.7109375" style="137" bestFit="1" customWidth="1"/>
    <col min="9" max="16384" width="9.140625" style="137" customWidth="1"/>
  </cols>
  <sheetData>
    <row r="2" spans="5:6" ht="12.75">
      <c r="E2" s="477" t="s">
        <v>426</v>
      </c>
      <c r="F2" s="477"/>
    </row>
    <row r="3" spans="1:6" ht="15">
      <c r="A3" s="478" t="s">
        <v>392</v>
      </c>
      <c r="B3" s="479"/>
      <c r="C3" s="479"/>
      <c r="D3" s="479"/>
      <c r="E3" s="479"/>
      <c r="F3" s="479"/>
    </row>
    <row r="4" spans="1:6" ht="17.25" customHeight="1">
      <c r="A4" s="480" t="s">
        <v>393</v>
      </c>
      <c r="B4" s="481"/>
      <c r="C4" s="481"/>
      <c r="D4" s="481"/>
      <c r="E4" s="481"/>
      <c r="F4" s="481"/>
    </row>
    <row r="5" spans="1:8" ht="28.5" customHeight="1">
      <c r="A5" s="482" t="s">
        <v>287</v>
      </c>
      <c r="B5" s="482" t="s">
        <v>1</v>
      </c>
      <c r="C5" s="482" t="s">
        <v>2</v>
      </c>
      <c r="D5" s="482" t="s">
        <v>76</v>
      </c>
      <c r="E5" s="475" t="s">
        <v>417</v>
      </c>
      <c r="F5" s="476"/>
      <c r="G5" s="475" t="s">
        <v>437</v>
      </c>
      <c r="H5" s="476"/>
    </row>
    <row r="6" spans="1:8" ht="15.75" customHeight="1">
      <c r="A6" s="483"/>
      <c r="B6" s="483"/>
      <c r="C6" s="483"/>
      <c r="D6" s="483"/>
      <c r="E6" s="138" t="s">
        <v>80</v>
      </c>
      <c r="F6" s="138" t="s">
        <v>84</v>
      </c>
      <c r="G6" s="138" t="s">
        <v>80</v>
      </c>
      <c r="H6" s="138" t="s">
        <v>84</v>
      </c>
    </row>
    <row r="7" spans="1:8" ht="15" customHeight="1">
      <c r="A7" s="139">
        <v>1</v>
      </c>
      <c r="B7" s="140" t="s">
        <v>8</v>
      </c>
      <c r="C7" s="141" t="s">
        <v>21</v>
      </c>
      <c r="D7" s="141">
        <v>1</v>
      </c>
      <c r="E7" s="142">
        <v>200.89412759400068</v>
      </c>
      <c r="F7" s="142">
        <f>E7*D7</f>
        <v>200.89412759400068</v>
      </c>
      <c r="G7" s="142">
        <v>213.38391640064728</v>
      </c>
      <c r="H7" s="142">
        <v>213.38391640064728</v>
      </c>
    </row>
    <row r="8" spans="1:8" ht="19.5" customHeight="1">
      <c r="A8" s="139">
        <v>2</v>
      </c>
      <c r="B8" s="140" t="s">
        <v>30</v>
      </c>
      <c r="C8" s="141" t="s">
        <v>21</v>
      </c>
      <c r="D8" s="141">
        <v>1</v>
      </c>
      <c r="E8" s="142">
        <v>40.17882551880014</v>
      </c>
      <c r="F8" s="142">
        <f aca="true" t="shared" si="0" ref="F8:F13">E8*D8</f>
        <v>40.17882551880014</v>
      </c>
      <c r="G8" s="142">
        <v>42.67678328012946</v>
      </c>
      <c r="H8" s="142">
        <v>42.67678328012946</v>
      </c>
    </row>
    <row r="9" spans="1:8" ht="18.75" customHeight="1">
      <c r="A9" s="139">
        <v>3</v>
      </c>
      <c r="B9" s="140" t="s">
        <v>106</v>
      </c>
      <c r="C9" s="141" t="s">
        <v>21</v>
      </c>
      <c r="D9" s="141">
        <v>1</v>
      </c>
      <c r="E9" s="142">
        <v>200.89412759400068</v>
      </c>
      <c r="F9" s="142">
        <f t="shared" si="0"/>
        <v>200.89412759400068</v>
      </c>
      <c r="G9" s="142">
        <v>213.38391640064728</v>
      </c>
      <c r="H9" s="142">
        <v>213.38391640064728</v>
      </c>
    </row>
    <row r="10" spans="1:8" ht="34.5" customHeight="1">
      <c r="A10" s="139">
        <f>A9+1</f>
        <v>4</v>
      </c>
      <c r="B10" s="140" t="s">
        <v>394</v>
      </c>
      <c r="C10" s="141" t="s">
        <v>21</v>
      </c>
      <c r="D10" s="141">
        <v>1</v>
      </c>
      <c r="E10" s="142">
        <v>50.22353189850017</v>
      </c>
      <c r="F10" s="142">
        <f t="shared" si="0"/>
        <v>50.22353189850017</v>
      </c>
      <c r="G10" s="142">
        <v>53.34597910016182</v>
      </c>
      <c r="H10" s="142">
        <v>53.34597910016182</v>
      </c>
    </row>
    <row r="11" spans="1:8" ht="21" customHeight="1">
      <c r="A11" s="139">
        <f>A10+1</f>
        <v>5</v>
      </c>
      <c r="B11" s="140" t="s">
        <v>50</v>
      </c>
      <c r="C11" s="141" t="s">
        <v>21</v>
      </c>
      <c r="D11" s="141">
        <v>1</v>
      </c>
      <c r="E11" s="142">
        <v>502.2353189850017</v>
      </c>
      <c r="F11" s="142">
        <f t="shared" si="0"/>
        <v>502.2353189850017</v>
      </c>
      <c r="G11" s="142">
        <v>533.4597910016182</v>
      </c>
      <c r="H11" s="142">
        <v>533.4597910016182</v>
      </c>
    </row>
    <row r="12" spans="1:8" ht="20.25" customHeight="1">
      <c r="A12" s="139">
        <f>A11+1</f>
        <v>6</v>
      </c>
      <c r="B12" s="140" t="s">
        <v>395</v>
      </c>
      <c r="C12" s="141" t="s">
        <v>29</v>
      </c>
      <c r="D12" s="141">
        <v>18</v>
      </c>
      <c r="E12" s="142">
        <v>16.071530207520055</v>
      </c>
      <c r="F12" s="142">
        <f t="shared" si="0"/>
        <v>289.287543735361</v>
      </c>
      <c r="G12" s="142">
        <v>17.070713312051783</v>
      </c>
      <c r="H12" s="142">
        <v>307.2728396169321</v>
      </c>
    </row>
    <row r="13" spans="1:8" ht="19.5" customHeight="1">
      <c r="A13" s="139">
        <v>7</v>
      </c>
      <c r="B13" s="140" t="s">
        <v>125</v>
      </c>
      <c r="C13" s="141" t="s">
        <v>21</v>
      </c>
      <c r="D13" s="141">
        <v>1</v>
      </c>
      <c r="E13" s="142">
        <v>40.17882551880014</v>
      </c>
      <c r="F13" s="142">
        <f t="shared" si="0"/>
        <v>40.17882551880014</v>
      </c>
      <c r="G13" s="142">
        <v>42.67678328012946</v>
      </c>
      <c r="H13" s="142">
        <v>42.67678328012946</v>
      </c>
    </row>
    <row r="14" spans="1:8" s="145" customFormat="1" ht="15.75" customHeight="1">
      <c r="A14" s="143"/>
      <c r="B14" s="290" t="s">
        <v>98</v>
      </c>
      <c r="D14" s="291"/>
      <c r="E14" s="143"/>
      <c r="F14" s="146">
        <f>SUM(F7:F13)</f>
        <v>1323.8923008444644</v>
      </c>
      <c r="G14" s="143"/>
      <c r="H14" s="146">
        <v>1406.2000090802655</v>
      </c>
    </row>
    <row r="15" spans="1:8" s="145" customFormat="1" ht="28.5" customHeight="1">
      <c r="A15" s="147"/>
      <c r="B15" s="144" t="s">
        <v>396</v>
      </c>
      <c r="C15" s="143"/>
      <c r="D15" s="143"/>
      <c r="E15" s="148"/>
      <c r="F15" s="150">
        <f>552.1275355*1.062171</f>
        <v>586.4538565095705</v>
      </c>
      <c r="G15" s="149"/>
      <c r="H15" s="150"/>
    </row>
    <row r="16" spans="2:6" ht="15" customHeight="1">
      <c r="B16" s="279"/>
      <c r="C16" s="279"/>
      <c r="D16" s="279"/>
      <c r="E16" s="279"/>
      <c r="F16" s="279"/>
    </row>
    <row r="17" spans="2:4" ht="42.75" customHeight="1">
      <c r="B17" s="474" t="s">
        <v>131</v>
      </c>
      <c r="C17" s="474"/>
      <c r="D17" s="474"/>
    </row>
  </sheetData>
  <sheetProtection/>
  <mergeCells count="10">
    <mergeCell ref="B17:D17"/>
    <mergeCell ref="G5:H5"/>
    <mergeCell ref="E2:F2"/>
    <mergeCell ref="A3:F3"/>
    <mergeCell ref="A4:F4"/>
    <mergeCell ref="A5:A6"/>
    <mergeCell ref="B5:B6"/>
    <mergeCell ref="C5:C6"/>
    <mergeCell ref="D5:D6"/>
    <mergeCell ref="E5:F5"/>
  </mergeCells>
  <printOptions/>
  <pageMargins left="0.86" right="0.15" top="0.43" bottom="0.34" header="0.31" footer="0.16"/>
  <pageSetup horizontalDpi="600" verticalDpi="600" orientation="landscape" paperSize="9" r:id="rId1"/>
  <headerFooter alignWithMargins="0">
    <oddFooter>&amp;L&amp;6&amp;Z&amp;F</oddFooter>
  </headerFooter>
</worksheet>
</file>

<file path=xl/worksheets/sheet4.xml><?xml version="1.0" encoding="utf-8"?>
<worksheet xmlns="http://schemas.openxmlformats.org/spreadsheetml/2006/main" xmlns:r="http://schemas.openxmlformats.org/officeDocument/2006/relationships">
  <sheetPr>
    <tabColor indexed="33"/>
  </sheetPr>
  <dimension ref="A3:P33"/>
  <sheetViews>
    <sheetView zoomScalePageLayoutView="0" workbookViewId="0" topLeftCell="A3">
      <pane xSplit="2" ySplit="7" topLeftCell="C19" activePane="bottomRight" state="frozen"/>
      <selection pane="topLeft" activeCell="A3" sqref="A3"/>
      <selection pane="topRight" activeCell="C3" sqref="C3"/>
      <selection pane="bottomLeft" activeCell="A8" sqref="A8"/>
      <selection pane="bottomRight" activeCell="S22" sqref="S22"/>
    </sheetView>
  </sheetViews>
  <sheetFormatPr defaultColWidth="9.140625" defaultRowHeight="12.75"/>
  <cols>
    <col min="1" max="1" width="5.421875" style="66" customWidth="1"/>
    <col min="2" max="2" width="33.57421875" style="66" customWidth="1"/>
    <col min="3" max="3" width="5.7109375" style="66" customWidth="1"/>
    <col min="4" max="4" width="5.28125" style="66" customWidth="1"/>
    <col min="5" max="6" width="9.28125" style="66" hidden="1" customWidth="1"/>
    <col min="7" max="7" width="8.7109375" style="66" customWidth="1"/>
    <col min="8" max="8" width="8.8515625" style="66" customWidth="1"/>
    <col min="9" max="10" width="8.8515625" style="66" hidden="1" customWidth="1"/>
    <col min="11" max="12" width="8.8515625" style="66" customWidth="1"/>
    <col min="13" max="13" width="0.13671875" style="66" customWidth="1"/>
    <col min="14" max="14" width="8.8515625" style="66" hidden="1" customWidth="1"/>
    <col min="15" max="16" width="8.8515625" style="66" customWidth="1"/>
    <col min="17" max="16384" width="9.140625" style="66" customWidth="1"/>
  </cols>
  <sheetData>
    <row r="3" spans="2:16" ht="15" customHeight="1">
      <c r="B3" s="307" t="s">
        <v>234</v>
      </c>
      <c r="C3" s="308"/>
      <c r="D3" s="308"/>
      <c r="E3" s="308"/>
      <c r="F3" s="308"/>
      <c r="G3" s="308"/>
      <c r="H3" s="308"/>
      <c r="I3" s="308"/>
      <c r="J3" s="308"/>
      <c r="K3" s="308"/>
      <c r="L3" s="239"/>
      <c r="M3" s="239"/>
      <c r="N3" s="239"/>
      <c r="O3" s="239"/>
      <c r="P3" s="239"/>
    </row>
    <row r="4" spans="3:16" ht="14.25" customHeight="1">
      <c r="C4" s="63"/>
      <c r="D4" s="63"/>
      <c r="E4" s="63"/>
      <c r="F4" s="63"/>
      <c r="G4" s="63"/>
      <c r="H4" s="63"/>
      <c r="I4" s="63"/>
      <c r="J4" s="63"/>
      <c r="K4" s="63"/>
      <c r="L4" s="63"/>
      <c r="M4" s="63"/>
      <c r="N4" s="63"/>
      <c r="O4" s="63"/>
      <c r="P4" s="63"/>
    </row>
    <row r="5" spans="2:16" ht="46.5" customHeight="1">
      <c r="B5" s="306" t="s">
        <v>496</v>
      </c>
      <c r="C5" s="306"/>
      <c r="D5" s="306"/>
      <c r="E5" s="306"/>
      <c r="F5" s="306"/>
      <c r="G5" s="306"/>
      <c r="H5" s="306"/>
      <c r="I5" s="306"/>
      <c r="J5" s="306"/>
      <c r="K5" s="306"/>
      <c r="L5" s="306"/>
      <c r="M5" s="306"/>
      <c r="N5" s="306"/>
      <c r="O5" s="306"/>
      <c r="P5" s="63"/>
    </row>
    <row r="6" spans="1:16" ht="15.75" customHeight="1">
      <c r="A6" s="253"/>
      <c r="B6" s="63"/>
      <c r="C6" s="63"/>
      <c r="D6" s="63"/>
      <c r="E6" s="240"/>
      <c r="F6" s="240"/>
      <c r="G6" s="240"/>
      <c r="H6" s="240"/>
      <c r="I6" s="240"/>
      <c r="J6" s="240"/>
      <c r="K6" s="240"/>
      <c r="L6" s="240"/>
      <c r="M6" s="240"/>
      <c r="N6" s="240"/>
      <c r="O6" s="240"/>
      <c r="P6" s="240"/>
    </row>
    <row r="7" spans="1:16" ht="41.25" customHeight="1">
      <c r="A7" s="335" t="s">
        <v>82</v>
      </c>
      <c r="B7" s="312" t="s">
        <v>1</v>
      </c>
      <c r="C7" s="312" t="s">
        <v>2</v>
      </c>
      <c r="D7" s="312" t="s">
        <v>76</v>
      </c>
      <c r="E7" s="342" t="s">
        <v>3</v>
      </c>
      <c r="F7" s="339"/>
      <c r="G7" s="343"/>
      <c r="H7" s="344"/>
      <c r="I7" s="342" t="s">
        <v>423</v>
      </c>
      <c r="J7" s="340"/>
      <c r="K7" s="342" t="s">
        <v>423</v>
      </c>
      <c r="L7" s="340"/>
      <c r="M7" s="342" t="s">
        <v>443</v>
      </c>
      <c r="N7" s="339"/>
      <c r="O7" s="339"/>
      <c r="P7" s="345"/>
    </row>
    <row r="8" spans="1:16" ht="15.75" customHeight="1">
      <c r="A8" s="336"/>
      <c r="B8" s="297"/>
      <c r="C8" s="297"/>
      <c r="D8" s="297"/>
      <c r="E8" s="342" t="s">
        <v>411</v>
      </c>
      <c r="F8" s="340"/>
      <c r="G8" s="342" t="s">
        <v>424</v>
      </c>
      <c r="H8" s="340"/>
      <c r="I8" s="342" t="s">
        <v>411</v>
      </c>
      <c r="J8" s="340"/>
      <c r="K8" s="342" t="s">
        <v>424</v>
      </c>
      <c r="L8" s="340"/>
      <c r="M8" s="342" t="s">
        <v>411</v>
      </c>
      <c r="N8" s="340"/>
      <c r="O8" s="342" t="s">
        <v>424</v>
      </c>
      <c r="P8" s="340"/>
    </row>
    <row r="9" spans="1:16" ht="16.5" customHeight="1">
      <c r="A9" s="329"/>
      <c r="B9" s="298"/>
      <c r="C9" s="298"/>
      <c r="D9" s="298"/>
      <c r="E9" s="44" t="s">
        <v>80</v>
      </c>
      <c r="F9" s="44" t="s">
        <v>84</v>
      </c>
      <c r="G9" s="44" t="s">
        <v>80</v>
      </c>
      <c r="H9" s="44" t="s">
        <v>84</v>
      </c>
      <c r="I9" s="44" t="s">
        <v>80</v>
      </c>
      <c r="J9" s="44" t="s">
        <v>84</v>
      </c>
      <c r="K9" s="44"/>
      <c r="L9" s="44"/>
      <c r="M9" s="44" t="s">
        <v>80</v>
      </c>
      <c r="N9" s="44" t="s">
        <v>84</v>
      </c>
      <c r="O9" s="44" t="s">
        <v>80</v>
      </c>
      <c r="P9" s="44" t="s">
        <v>84</v>
      </c>
    </row>
    <row r="10" spans="1:16" ht="12.75">
      <c r="A10" s="270">
        <v>1</v>
      </c>
      <c r="B10" s="185" t="s">
        <v>5</v>
      </c>
      <c r="C10" s="242" t="s">
        <v>20</v>
      </c>
      <c r="D10" s="17">
        <v>1</v>
      </c>
      <c r="E10" s="299">
        <v>3013.4119139100103</v>
      </c>
      <c r="F10" s="299">
        <v>3013.4119139100103</v>
      </c>
      <c r="G10" s="299">
        <v>3200.7587460097093</v>
      </c>
      <c r="H10" s="299">
        <v>3200.7587460097093</v>
      </c>
      <c r="I10" s="299">
        <v>3013.41</v>
      </c>
      <c r="J10" s="299">
        <v>3013.41</v>
      </c>
      <c r="K10" s="299">
        <v>3200.75671311</v>
      </c>
      <c r="L10" s="299">
        <v>3200.75671311</v>
      </c>
      <c r="M10" s="299">
        <v>3013.41191391001</v>
      </c>
      <c r="N10" s="299">
        <v>3013.4119139100108</v>
      </c>
      <c r="O10" s="299">
        <v>3200.758746009709</v>
      </c>
      <c r="P10" s="299">
        <v>3200.758746009709</v>
      </c>
    </row>
    <row r="11" spans="1:16" ht="12.75">
      <c r="A11" s="270">
        <f>A10+1</f>
        <v>2</v>
      </c>
      <c r="B11" s="185" t="s">
        <v>6</v>
      </c>
      <c r="C11" s="242" t="s">
        <v>20</v>
      </c>
      <c r="D11" s="17">
        <v>1</v>
      </c>
      <c r="E11" s="300"/>
      <c r="F11" s="300"/>
      <c r="G11" s="300"/>
      <c r="H11" s="300"/>
      <c r="I11" s="300"/>
      <c r="J11" s="300"/>
      <c r="K11" s="300"/>
      <c r="L11" s="300"/>
      <c r="M11" s="300"/>
      <c r="N11" s="300"/>
      <c r="O11" s="300"/>
      <c r="P11" s="300"/>
    </row>
    <row r="12" spans="1:16" ht="12.75">
      <c r="A12" s="270">
        <f aca="true" t="shared" si="0" ref="A12:A19">A11+1</f>
        <v>3</v>
      </c>
      <c r="B12" s="185" t="s">
        <v>206</v>
      </c>
      <c r="C12" s="242" t="s">
        <v>20</v>
      </c>
      <c r="D12" s="17">
        <v>1</v>
      </c>
      <c r="E12" s="301"/>
      <c r="F12" s="301"/>
      <c r="G12" s="301"/>
      <c r="H12" s="301"/>
      <c r="I12" s="301"/>
      <c r="J12" s="301"/>
      <c r="K12" s="301"/>
      <c r="L12" s="301"/>
      <c r="M12" s="301"/>
      <c r="N12" s="301"/>
      <c r="O12" s="301"/>
      <c r="P12" s="301"/>
    </row>
    <row r="13" spans="1:16" ht="12.75">
      <c r="A13" s="270">
        <f t="shared" si="0"/>
        <v>4</v>
      </c>
      <c r="B13" s="243" t="s">
        <v>8</v>
      </c>
      <c r="C13" s="244" t="s">
        <v>21</v>
      </c>
      <c r="D13" s="245">
        <v>10</v>
      </c>
      <c r="E13" s="246">
        <v>241.0729531128008</v>
      </c>
      <c r="F13" s="246">
        <v>2410.729531128008</v>
      </c>
      <c r="G13" s="246">
        <v>256.06069968077674</v>
      </c>
      <c r="H13" s="246">
        <v>2560.6069968077672</v>
      </c>
      <c r="I13" s="246">
        <v>265</v>
      </c>
      <c r="J13" s="246">
        <v>2650</v>
      </c>
      <c r="K13" s="246">
        <v>281.47531499999997</v>
      </c>
      <c r="L13" s="246">
        <v>2814.7531499999996</v>
      </c>
      <c r="M13" s="21">
        <v>241.0729531128008</v>
      </c>
      <c r="N13" s="21">
        <v>2410.729531128008</v>
      </c>
      <c r="O13" s="21">
        <v>256.06069968077674</v>
      </c>
      <c r="P13" s="21">
        <v>2560.6069968077672</v>
      </c>
    </row>
    <row r="14" spans="1:16" ht="12.75">
      <c r="A14" s="270">
        <f t="shared" si="0"/>
        <v>5</v>
      </c>
      <c r="B14" s="185" t="s">
        <v>9</v>
      </c>
      <c r="C14" s="242" t="s">
        <v>21</v>
      </c>
      <c r="D14" s="17">
        <v>3</v>
      </c>
      <c r="E14" s="21">
        <v>200.89412759400068</v>
      </c>
      <c r="F14" s="21">
        <v>602.682382782002</v>
      </c>
      <c r="G14" s="246">
        <v>213.38391640064728</v>
      </c>
      <c r="H14" s="246">
        <v>640.1517492019418</v>
      </c>
      <c r="I14" s="21">
        <v>200.89</v>
      </c>
      <c r="J14" s="21">
        <v>602.67</v>
      </c>
      <c r="K14" s="246">
        <v>213.37953219</v>
      </c>
      <c r="L14" s="246">
        <v>640.13859657</v>
      </c>
      <c r="M14" s="21">
        <v>200.89412759400068</v>
      </c>
      <c r="N14" s="21">
        <v>602.682382782002</v>
      </c>
      <c r="O14" s="21">
        <v>213.38391640064728</v>
      </c>
      <c r="P14" s="21">
        <v>640.1517492019418</v>
      </c>
    </row>
    <row r="15" spans="1:16" ht="27" customHeight="1">
      <c r="A15" s="270">
        <f t="shared" si="0"/>
        <v>6</v>
      </c>
      <c r="B15" s="247" t="s">
        <v>10</v>
      </c>
      <c r="C15" s="248" t="s">
        <v>21</v>
      </c>
      <c r="D15" s="245">
        <v>10</v>
      </c>
      <c r="E15" s="246">
        <v>301.341191391001</v>
      </c>
      <c r="F15" s="246">
        <v>3013.4119139100103</v>
      </c>
      <c r="G15" s="246">
        <v>320.07587460097096</v>
      </c>
      <c r="H15" s="246">
        <v>3200.7587460097097</v>
      </c>
      <c r="I15" s="246">
        <v>361</v>
      </c>
      <c r="J15" s="246">
        <v>3610</v>
      </c>
      <c r="K15" s="246">
        <v>383.443731</v>
      </c>
      <c r="L15" s="246">
        <v>3834.4373100000003</v>
      </c>
      <c r="M15" s="21">
        <v>301.341191391001</v>
      </c>
      <c r="N15" s="21">
        <v>3013.4119139100103</v>
      </c>
      <c r="O15" s="21">
        <v>320.07587460097096</v>
      </c>
      <c r="P15" s="21">
        <v>3200.7587460097097</v>
      </c>
    </row>
    <row r="16" spans="1:16" ht="27.75" customHeight="1">
      <c r="A16" s="270">
        <f t="shared" si="0"/>
        <v>7</v>
      </c>
      <c r="B16" s="249" t="s">
        <v>11</v>
      </c>
      <c r="C16" s="250" t="s">
        <v>21</v>
      </c>
      <c r="D16" s="17">
        <v>10</v>
      </c>
      <c r="E16" s="21">
        <v>78.34870976166027</v>
      </c>
      <c r="F16" s="21">
        <v>783.4870976166028</v>
      </c>
      <c r="G16" s="246">
        <v>83.21972739625245</v>
      </c>
      <c r="H16" s="246">
        <v>832.1972739625245</v>
      </c>
      <c r="I16" s="21">
        <v>78.35</v>
      </c>
      <c r="J16" s="21">
        <v>783.5</v>
      </c>
      <c r="K16" s="246">
        <v>83.22109784999999</v>
      </c>
      <c r="L16" s="246">
        <v>832.2109784999999</v>
      </c>
      <c r="M16" s="21">
        <v>78.34870976166027</v>
      </c>
      <c r="N16" s="21">
        <v>783.4870976166028</v>
      </c>
      <c r="O16" s="21">
        <v>83.21972739625245</v>
      </c>
      <c r="P16" s="21">
        <v>832.1972739625245</v>
      </c>
    </row>
    <row r="17" spans="1:16" ht="25.5">
      <c r="A17" s="270">
        <f t="shared" si="0"/>
        <v>8</v>
      </c>
      <c r="B17" s="14" t="s">
        <v>83</v>
      </c>
      <c r="C17" s="242" t="s">
        <v>21</v>
      </c>
      <c r="D17" s="17">
        <v>10</v>
      </c>
      <c r="E17" s="21">
        <v>80.35765103760028</v>
      </c>
      <c r="F17" s="21">
        <v>803.5765103760027</v>
      </c>
      <c r="G17" s="246">
        <v>85.35356656025893</v>
      </c>
      <c r="H17" s="246">
        <v>853.5356656025892</v>
      </c>
      <c r="I17" s="21">
        <v>80.36</v>
      </c>
      <c r="J17" s="21">
        <v>803.6</v>
      </c>
      <c r="K17" s="246">
        <v>85.35606156</v>
      </c>
      <c r="L17" s="246">
        <v>853.5606156</v>
      </c>
      <c r="M17" s="21">
        <v>80.35765103760028</v>
      </c>
      <c r="N17" s="21">
        <v>803.5765103760027</v>
      </c>
      <c r="O17" s="21">
        <v>85.35356656025893</v>
      </c>
      <c r="P17" s="21">
        <v>853.5356656025892</v>
      </c>
    </row>
    <row r="18" spans="1:16" ht="12.75">
      <c r="A18" s="270">
        <f t="shared" si="0"/>
        <v>9</v>
      </c>
      <c r="B18" s="243" t="s">
        <v>62</v>
      </c>
      <c r="C18" s="244" t="s">
        <v>21</v>
      </c>
      <c r="D18" s="245">
        <v>10</v>
      </c>
      <c r="E18" s="246">
        <v>803.5765103760027</v>
      </c>
      <c r="F18" s="246">
        <v>8035.765103760027</v>
      </c>
      <c r="G18" s="246">
        <v>853.5356656025891</v>
      </c>
      <c r="H18" s="246">
        <v>8535.356656025891</v>
      </c>
      <c r="I18" s="246">
        <v>984</v>
      </c>
      <c r="J18" s="246">
        <v>9840</v>
      </c>
      <c r="K18" s="246">
        <v>1045.176264</v>
      </c>
      <c r="L18" s="246">
        <v>10451.762639999999</v>
      </c>
      <c r="M18" s="21">
        <v>803.5765103760027</v>
      </c>
      <c r="N18" s="21">
        <v>8035.765103760027</v>
      </c>
      <c r="O18" s="21">
        <v>853.5356656025891</v>
      </c>
      <c r="P18" s="21">
        <v>8535.356656025891</v>
      </c>
    </row>
    <row r="19" spans="1:16" ht="25.5" customHeight="1">
      <c r="A19" s="302">
        <f t="shared" si="0"/>
        <v>10</v>
      </c>
      <c r="B19" s="249" t="s">
        <v>12</v>
      </c>
      <c r="C19" s="185"/>
      <c r="D19" s="14"/>
      <c r="E19" s="21">
        <v>0</v>
      </c>
      <c r="F19" s="21">
        <v>0</v>
      </c>
      <c r="G19" s="246">
        <v>0</v>
      </c>
      <c r="H19" s="246">
        <v>0</v>
      </c>
      <c r="I19" s="21">
        <v>0</v>
      </c>
      <c r="J19" s="21">
        <v>0</v>
      </c>
      <c r="K19" s="246">
        <v>0</v>
      </c>
      <c r="L19" s="246">
        <v>0</v>
      </c>
      <c r="M19" s="21">
        <v>0</v>
      </c>
      <c r="N19" s="21">
        <v>0</v>
      </c>
      <c r="O19" s="21">
        <v>0</v>
      </c>
      <c r="P19" s="21">
        <v>0</v>
      </c>
    </row>
    <row r="20" spans="1:16" ht="15" customHeight="1">
      <c r="A20" s="303"/>
      <c r="B20" s="249" t="s">
        <v>13</v>
      </c>
      <c r="C20" s="250" t="s">
        <v>22</v>
      </c>
      <c r="D20" s="17">
        <v>51</v>
      </c>
      <c r="E20" s="21">
        <v>16.071530207520055</v>
      </c>
      <c r="F20" s="21">
        <v>819.6480405835229</v>
      </c>
      <c r="G20" s="246">
        <v>17.070713312051783</v>
      </c>
      <c r="H20" s="246">
        <v>870.6063789146409</v>
      </c>
      <c r="I20" s="21">
        <v>16.07</v>
      </c>
      <c r="J20" s="21">
        <v>819.57</v>
      </c>
      <c r="K20" s="246">
        <v>17.069087969999998</v>
      </c>
      <c r="L20" s="246">
        <v>870.5234864699999</v>
      </c>
      <c r="M20" s="21">
        <v>0</v>
      </c>
      <c r="N20" s="21">
        <v>0</v>
      </c>
      <c r="O20" s="21">
        <v>0</v>
      </c>
      <c r="P20" s="21">
        <v>0</v>
      </c>
    </row>
    <row r="21" spans="1:16" ht="13.5" customHeight="1">
      <c r="A21" s="304"/>
      <c r="B21" s="249" t="s">
        <v>14</v>
      </c>
      <c r="C21" s="250" t="s">
        <v>22</v>
      </c>
      <c r="D21" s="17">
        <v>270</v>
      </c>
      <c r="E21" s="21">
        <v>0</v>
      </c>
      <c r="F21" s="21">
        <v>0</v>
      </c>
      <c r="G21" s="246">
        <v>0</v>
      </c>
      <c r="H21" s="246">
        <v>0</v>
      </c>
      <c r="I21" s="21">
        <v>0</v>
      </c>
      <c r="J21" s="21">
        <v>0</v>
      </c>
      <c r="K21" s="246">
        <v>0</v>
      </c>
      <c r="L21" s="246">
        <v>0</v>
      </c>
      <c r="M21" s="21">
        <v>16.0665066602271</v>
      </c>
      <c r="N21" s="21">
        <v>4337.956798261316</v>
      </c>
      <c r="O21" s="21">
        <v>17.065377445800078</v>
      </c>
      <c r="P21" s="21">
        <v>4607.651910366021</v>
      </c>
    </row>
    <row r="22" spans="1:16" ht="14.25" customHeight="1">
      <c r="A22" s="270">
        <v>11</v>
      </c>
      <c r="B22" s="249" t="s">
        <v>27</v>
      </c>
      <c r="C22" s="242" t="s">
        <v>21</v>
      </c>
      <c r="D22" s="17">
        <v>3</v>
      </c>
      <c r="E22" s="21">
        <v>140.6258893158005</v>
      </c>
      <c r="F22" s="21">
        <v>421.8776679474015</v>
      </c>
      <c r="G22" s="246">
        <v>149.3687414804531</v>
      </c>
      <c r="H22" s="246">
        <v>448.10622444135936</v>
      </c>
      <c r="I22" s="21">
        <v>140.63</v>
      </c>
      <c r="J22" s="21">
        <v>421.89</v>
      </c>
      <c r="K22" s="246">
        <v>149.37310773</v>
      </c>
      <c r="L22" s="246">
        <v>448.11932318999993</v>
      </c>
      <c r="M22" s="21">
        <v>140.6258893158005</v>
      </c>
      <c r="N22" s="21">
        <v>421.8776679474015</v>
      </c>
      <c r="O22" s="21">
        <v>149.3687414804531</v>
      </c>
      <c r="P22" s="21">
        <v>448.10622444135936</v>
      </c>
    </row>
    <row r="23" spans="1:16" ht="13.5" customHeight="1">
      <c r="A23" s="270">
        <v>12</v>
      </c>
      <c r="B23" s="249" t="s">
        <v>102</v>
      </c>
      <c r="C23" s="242" t="s">
        <v>21</v>
      </c>
      <c r="D23" s="17">
        <v>30</v>
      </c>
      <c r="E23" s="21">
        <v>20.08941275940007</v>
      </c>
      <c r="F23" s="21">
        <v>602.682382782002</v>
      </c>
      <c r="G23" s="246">
        <v>21.33839164006473</v>
      </c>
      <c r="H23" s="246">
        <v>640.1517492019419</v>
      </c>
      <c r="I23" s="21">
        <v>20.09</v>
      </c>
      <c r="J23" s="21">
        <v>602.7</v>
      </c>
      <c r="K23" s="246">
        <v>21.33901539</v>
      </c>
      <c r="L23" s="246">
        <v>640.1704617</v>
      </c>
      <c r="M23" s="21">
        <v>20.08941275940007</v>
      </c>
      <c r="N23" s="21">
        <v>602.682382782002</v>
      </c>
      <c r="O23" s="21">
        <v>21.33839164006473</v>
      </c>
      <c r="P23" s="21">
        <v>640.1517492019419</v>
      </c>
    </row>
    <row r="24" spans="1:16" ht="15" customHeight="1">
      <c r="A24" s="270">
        <v>13</v>
      </c>
      <c r="B24" s="249" t="s">
        <v>15</v>
      </c>
      <c r="C24" s="250" t="s">
        <v>21</v>
      </c>
      <c r="D24" s="17">
        <v>10</v>
      </c>
      <c r="E24" s="21">
        <v>50.22353189850017</v>
      </c>
      <c r="F24" s="21">
        <v>502.2353189850017</v>
      </c>
      <c r="G24" s="246">
        <v>53.34597910016182</v>
      </c>
      <c r="H24" s="246">
        <v>533.4597910016182</v>
      </c>
      <c r="I24" s="21">
        <v>50.22</v>
      </c>
      <c r="J24" s="21">
        <v>502.2</v>
      </c>
      <c r="K24" s="246">
        <v>53.342227619999996</v>
      </c>
      <c r="L24" s="246">
        <v>533.4222761999999</v>
      </c>
      <c r="M24" s="21">
        <v>50.22353189850017</v>
      </c>
      <c r="N24" s="21">
        <v>502.2353189850017</v>
      </c>
      <c r="O24" s="21">
        <v>53.34597910016182</v>
      </c>
      <c r="P24" s="21">
        <v>533.4597910016182</v>
      </c>
    </row>
    <row r="25" spans="1:16" ht="14.25" customHeight="1">
      <c r="A25" s="270">
        <v>14</v>
      </c>
      <c r="B25" s="249" t="s">
        <v>16</v>
      </c>
      <c r="C25" s="242" t="s">
        <v>21</v>
      </c>
      <c r="D25" s="17">
        <v>10</v>
      </c>
      <c r="E25" s="21">
        <v>60.2682382782002</v>
      </c>
      <c r="F25" s="21">
        <v>602.682382782002</v>
      </c>
      <c r="G25" s="246">
        <v>64.01517492019418</v>
      </c>
      <c r="H25" s="246">
        <v>640.1517492019418</v>
      </c>
      <c r="I25" s="21">
        <v>60.27</v>
      </c>
      <c r="J25" s="21">
        <v>602.7</v>
      </c>
      <c r="K25" s="246">
        <v>64.01704617</v>
      </c>
      <c r="L25" s="246">
        <v>640.1704617</v>
      </c>
      <c r="M25" s="21">
        <v>241.06884826997066</v>
      </c>
      <c r="N25" s="21">
        <v>2410.6884826997066</v>
      </c>
      <c r="O25" s="21">
        <v>256.056339635763</v>
      </c>
      <c r="P25" s="21">
        <v>2560.5633963576297</v>
      </c>
    </row>
    <row r="26" spans="1:16" ht="12.75" customHeight="1">
      <c r="A26" s="270">
        <v>15</v>
      </c>
      <c r="B26" s="249" t="s">
        <v>233</v>
      </c>
      <c r="C26" s="242" t="s">
        <v>20</v>
      </c>
      <c r="D26" s="17">
        <v>1</v>
      </c>
      <c r="E26" s="21">
        <v>9040.23574173003</v>
      </c>
      <c r="F26" s="21">
        <v>9040.23574173003</v>
      </c>
      <c r="G26" s="246">
        <v>9602.276238029128</v>
      </c>
      <c r="H26" s="246">
        <v>9602.276238029128</v>
      </c>
      <c r="I26" s="21">
        <v>9040.24</v>
      </c>
      <c r="J26" s="21">
        <v>9040.24</v>
      </c>
      <c r="K26" s="246">
        <v>9602.28076104</v>
      </c>
      <c r="L26" s="246">
        <v>9602.28076104</v>
      </c>
      <c r="M26" s="21">
        <v>9040.23574173003</v>
      </c>
      <c r="N26" s="21">
        <v>9040.23574173003</v>
      </c>
      <c r="O26" s="21">
        <v>9602.276238029128</v>
      </c>
      <c r="P26" s="21">
        <v>9602.276238029128</v>
      </c>
    </row>
    <row r="27" spans="1:16" ht="13.5" customHeight="1">
      <c r="A27" s="270">
        <v>16</v>
      </c>
      <c r="B27" s="249" t="s">
        <v>105</v>
      </c>
      <c r="C27" s="17" t="s">
        <v>23</v>
      </c>
      <c r="D27" s="17">
        <v>1</v>
      </c>
      <c r="E27" s="21">
        <v>1707.600084549006</v>
      </c>
      <c r="F27" s="21">
        <v>1707.600084549006</v>
      </c>
      <c r="G27" s="246">
        <v>1813.763289405502</v>
      </c>
      <c r="H27" s="246">
        <v>1813.763289405502</v>
      </c>
      <c r="I27" s="21">
        <v>1707.6</v>
      </c>
      <c r="J27" s="21">
        <v>1707.6</v>
      </c>
      <c r="K27" s="246">
        <v>1813.7631995999998</v>
      </c>
      <c r="L27" s="246">
        <v>1813.7631995999998</v>
      </c>
      <c r="M27" s="21">
        <v>1707.600084549006</v>
      </c>
      <c r="N27" s="21">
        <v>1707.600084549006</v>
      </c>
      <c r="O27" s="21">
        <v>1813.763289405502</v>
      </c>
      <c r="P27" s="21">
        <v>1813.763289405502</v>
      </c>
    </row>
    <row r="28" spans="1:16" ht="14.25" customHeight="1">
      <c r="A28" s="270">
        <v>17</v>
      </c>
      <c r="B28" s="249" t="s">
        <v>210</v>
      </c>
      <c r="C28" s="242" t="s">
        <v>21</v>
      </c>
      <c r="D28" s="17">
        <v>3</v>
      </c>
      <c r="E28" s="21">
        <v>60.2682382782002</v>
      </c>
      <c r="F28" s="21">
        <v>180.8047148346006</v>
      </c>
      <c r="G28" s="246">
        <v>64.01517492019418</v>
      </c>
      <c r="H28" s="246">
        <v>192.04552476058257</v>
      </c>
      <c r="I28" s="21">
        <v>60.27</v>
      </c>
      <c r="J28" s="21">
        <v>180.81</v>
      </c>
      <c r="K28" s="246">
        <v>64.01704617</v>
      </c>
      <c r="L28" s="246">
        <v>192.05113851</v>
      </c>
      <c r="M28" s="21">
        <v>60.2682382782002</v>
      </c>
      <c r="N28" s="21">
        <v>180.8047148346006</v>
      </c>
      <c r="O28" s="21">
        <v>64.01517492019418</v>
      </c>
      <c r="P28" s="21">
        <v>192.04552476058257</v>
      </c>
    </row>
    <row r="29" spans="1:16" ht="13.5" thickBot="1">
      <c r="A29" s="185"/>
      <c r="B29" s="44" t="s">
        <v>98</v>
      </c>
      <c r="C29" s="185"/>
      <c r="D29" s="185"/>
      <c r="E29" s="251"/>
      <c r="F29" s="26">
        <f>SUM(F10:F28)</f>
        <v>32540.830787676226</v>
      </c>
      <c r="G29" s="251"/>
      <c r="H29" s="26">
        <v>34563.926778576846</v>
      </c>
      <c r="I29" s="26"/>
      <c r="J29" s="26">
        <v>35180.89</v>
      </c>
      <c r="K29" s="26"/>
      <c r="L29" s="26">
        <v>37368.12111219</v>
      </c>
      <c r="M29" s="18"/>
      <c r="N29" s="26">
        <v>37867.145645271725</v>
      </c>
      <c r="O29" s="18"/>
      <c r="P29" s="26">
        <v>40221.38395718391</v>
      </c>
    </row>
    <row r="30" spans="1:16" ht="12.75">
      <c r="A30" s="305"/>
      <c r="B30" s="305"/>
      <c r="C30" s="305"/>
      <c r="D30" s="305"/>
      <c r="E30" s="305"/>
      <c r="F30" s="305"/>
      <c r="G30" s="305"/>
      <c r="H30" s="305"/>
      <c r="I30" s="305"/>
      <c r="J30" s="305"/>
      <c r="K30" s="305"/>
      <c r="L30" s="305"/>
      <c r="M30" s="305"/>
      <c r="N30" s="305"/>
      <c r="O30" s="305"/>
      <c r="P30" s="305"/>
    </row>
    <row r="31" spans="1:16" ht="12.75">
      <c r="A31" s="352"/>
      <c r="B31" s="352"/>
      <c r="C31" s="352"/>
      <c r="D31" s="352"/>
      <c r="E31" s="352"/>
      <c r="F31" s="352"/>
      <c r="G31" s="352"/>
      <c r="H31" s="352"/>
      <c r="I31" s="352"/>
      <c r="J31" s="352"/>
      <c r="K31" s="352"/>
      <c r="L31" s="352"/>
      <c r="M31" s="352"/>
      <c r="N31" s="352"/>
      <c r="O31" s="352"/>
      <c r="P31" s="352"/>
    </row>
    <row r="33" spans="2:15" ht="33" customHeight="1">
      <c r="B33" s="311" t="s">
        <v>211</v>
      </c>
      <c r="C33" s="311"/>
      <c r="D33" s="311"/>
      <c r="E33" s="311"/>
      <c r="F33" s="311"/>
      <c r="G33" s="311"/>
      <c r="H33" s="311"/>
      <c r="I33" s="311"/>
      <c r="J33" s="311"/>
      <c r="K33" s="311"/>
      <c r="L33" s="311"/>
      <c r="M33" s="311"/>
      <c r="N33" s="311"/>
      <c r="O33" s="311"/>
    </row>
  </sheetData>
  <sheetProtection/>
  <mergeCells count="31">
    <mergeCell ref="B3:K3"/>
    <mergeCell ref="M7:P7"/>
    <mergeCell ref="K8:L8"/>
    <mergeCell ref="I7:J7"/>
    <mergeCell ref="I8:J8"/>
    <mergeCell ref="M8:N8"/>
    <mergeCell ref="O8:P8"/>
    <mergeCell ref="K7:L7"/>
    <mergeCell ref="F10:F12"/>
    <mergeCell ref="B5:O5"/>
    <mergeCell ref="E10:E12"/>
    <mergeCell ref="E7:H7"/>
    <mergeCell ref="P10:P12"/>
    <mergeCell ref="G10:G12"/>
    <mergeCell ref="H10:H12"/>
    <mergeCell ref="M10:M12"/>
    <mergeCell ref="N10:N12"/>
    <mergeCell ref="K10:K12"/>
    <mergeCell ref="L10:L12"/>
    <mergeCell ref="I10:I12"/>
    <mergeCell ref="J10:J12"/>
    <mergeCell ref="B33:O33"/>
    <mergeCell ref="A7:A9"/>
    <mergeCell ref="B7:B9"/>
    <mergeCell ref="C7:C9"/>
    <mergeCell ref="D7:D9"/>
    <mergeCell ref="E8:F8"/>
    <mergeCell ref="G8:H8"/>
    <mergeCell ref="O10:O12"/>
    <mergeCell ref="A19:A21"/>
    <mergeCell ref="A30:P31"/>
  </mergeCells>
  <printOptions/>
  <pageMargins left="0.4330708661417323" right="0.1968503937007874" top="0.3937007874015748" bottom="0.31496062992125984" header="0.15748031496062992" footer="0.15748031496062992"/>
  <pageSetup horizontalDpi="600" verticalDpi="600" orientation="landscape" paperSize="9" scale="90" r:id="rId1"/>
  <headerFooter alignWithMargins="0">
    <oddFooter>&amp;L&amp;6&amp;Z&amp;F</oddFooter>
  </headerFooter>
</worksheet>
</file>

<file path=xl/worksheets/sheet40.xml><?xml version="1.0" encoding="utf-8"?>
<worksheet xmlns="http://schemas.openxmlformats.org/spreadsheetml/2006/main" xmlns:r="http://schemas.openxmlformats.org/officeDocument/2006/relationships">
  <dimension ref="A1:AB36"/>
  <sheetViews>
    <sheetView zoomScaleSheetLayoutView="55" zoomScalePageLayoutView="0" workbookViewId="0" topLeftCell="A1">
      <pane xSplit="3" ySplit="9" topLeftCell="D25" activePane="bottomRight" state="frozen"/>
      <selection pane="topLeft" activeCell="A1" sqref="A1"/>
      <selection pane="topRight" activeCell="D1" sqref="D1"/>
      <selection pane="bottomLeft" activeCell="A10" sqref="A10"/>
      <selection pane="bottomRight" activeCell="AC6" sqref="AC6"/>
    </sheetView>
  </sheetViews>
  <sheetFormatPr defaultColWidth="9.140625" defaultRowHeight="12.75"/>
  <cols>
    <col min="1" max="1" width="4.140625" style="0" customWidth="1"/>
    <col min="2" max="2" width="21.140625" style="0" customWidth="1"/>
    <col min="3" max="3" width="4.8515625" style="0" customWidth="1"/>
    <col min="4" max="4" width="4.421875" style="0" bestFit="1" customWidth="1"/>
    <col min="5" max="16" width="9.57421875" style="0" hidden="1" customWidth="1"/>
    <col min="17" max="21" width="10.57421875" style="0" bestFit="1" customWidth="1"/>
    <col min="22" max="22" width="10.8515625" style="0" customWidth="1"/>
    <col min="23" max="23" width="10.28125" style="0" bestFit="1" customWidth="1"/>
    <col min="24" max="24" width="10.57421875" style="0" customWidth="1"/>
    <col min="25" max="25" width="10.57421875" style="0" bestFit="1" customWidth="1"/>
    <col min="26" max="26" width="13.7109375" style="0" bestFit="1" customWidth="1"/>
    <col min="27" max="27" width="10.28125" style="0" bestFit="1" customWidth="1"/>
    <col min="28" max="28" width="13.7109375" style="0" bestFit="1" customWidth="1"/>
  </cols>
  <sheetData>
    <row r="1" spans="1:26" ht="18">
      <c r="A1" s="96"/>
      <c r="B1" s="97"/>
      <c r="C1" s="97"/>
      <c r="I1" s="98"/>
      <c r="J1" s="486" t="s">
        <v>344</v>
      </c>
      <c r="K1" s="486"/>
      <c r="L1" s="486"/>
      <c r="M1" s="99"/>
      <c r="N1" s="99"/>
      <c r="O1" s="98"/>
      <c r="S1" s="493" t="s">
        <v>343</v>
      </c>
      <c r="T1" s="493"/>
      <c r="U1" s="493"/>
      <c r="V1" s="493"/>
      <c r="W1" s="493"/>
      <c r="Y1" s="497" t="s">
        <v>344</v>
      </c>
      <c r="Z1" s="497"/>
    </row>
    <row r="2" spans="1:15" ht="10.5" customHeight="1">
      <c r="A2" s="96"/>
      <c r="B2" s="97"/>
      <c r="C2" s="97"/>
      <c r="D2" s="100"/>
      <c r="E2" s="98"/>
      <c r="F2" s="98"/>
      <c r="G2" s="98"/>
      <c r="H2" s="98"/>
      <c r="I2" s="98"/>
      <c r="J2" s="98"/>
      <c r="K2" s="98"/>
      <c r="L2" s="98"/>
      <c r="M2" s="98"/>
      <c r="N2" s="98"/>
      <c r="O2" s="98"/>
    </row>
    <row r="3" spans="2:27" ht="48.75" customHeight="1">
      <c r="B3" s="233"/>
      <c r="C3" s="233"/>
      <c r="D3" s="233"/>
      <c r="E3" s="233"/>
      <c r="F3" s="233"/>
      <c r="G3" s="233"/>
      <c r="H3" s="233"/>
      <c r="I3" s="233"/>
      <c r="J3" s="233"/>
      <c r="K3" s="233"/>
      <c r="L3" s="233"/>
      <c r="M3" s="233"/>
      <c r="N3" s="233"/>
      <c r="O3" s="233"/>
      <c r="Q3" s="490" t="s">
        <v>345</v>
      </c>
      <c r="R3" s="490"/>
      <c r="S3" s="490"/>
      <c r="T3" s="490"/>
      <c r="U3" s="490"/>
      <c r="V3" s="490"/>
      <c r="W3" s="490"/>
      <c r="X3" s="490"/>
      <c r="Y3" s="490"/>
      <c r="Z3" s="490"/>
      <c r="AA3" s="490"/>
    </row>
    <row r="4" spans="1:28" ht="15" customHeight="1">
      <c r="A4" s="234"/>
      <c r="B4" s="234"/>
      <c r="C4" s="234"/>
      <c r="D4" s="234"/>
      <c r="E4" s="234"/>
      <c r="F4" s="234"/>
      <c r="G4" s="234"/>
      <c r="H4" s="234"/>
      <c r="I4" s="234"/>
      <c r="J4" s="234"/>
      <c r="K4" s="234"/>
      <c r="L4" s="234"/>
      <c r="M4" s="234"/>
      <c r="N4" s="234"/>
      <c r="O4" s="234"/>
      <c r="Q4" s="232"/>
      <c r="R4" s="232"/>
      <c r="S4" s="232"/>
      <c r="T4" s="232"/>
      <c r="U4" s="232"/>
      <c r="V4" s="232"/>
      <c r="W4" s="232"/>
      <c r="X4" s="232"/>
      <c r="Y4" s="232"/>
      <c r="Z4" s="232"/>
      <c r="AA4" s="232"/>
      <c r="AB4" s="232"/>
    </row>
    <row r="5" spans="1:28" ht="21" customHeight="1">
      <c r="A5" s="84"/>
      <c r="B5" s="101"/>
      <c r="C5" s="101"/>
      <c r="D5" s="101"/>
      <c r="E5" s="488" t="s">
        <v>413</v>
      </c>
      <c r="F5" s="488"/>
      <c r="G5" s="488"/>
      <c r="H5" s="488"/>
      <c r="I5" s="488"/>
      <c r="J5" s="488"/>
      <c r="K5" s="488"/>
      <c r="L5" s="488"/>
      <c r="M5" s="488"/>
      <c r="N5" s="488"/>
      <c r="O5" s="488"/>
      <c r="P5" s="489"/>
      <c r="Q5" s="488" t="s">
        <v>426</v>
      </c>
      <c r="R5" s="488"/>
      <c r="S5" s="488"/>
      <c r="T5" s="488"/>
      <c r="U5" s="488"/>
      <c r="V5" s="488"/>
      <c r="W5" s="488"/>
      <c r="X5" s="488"/>
      <c r="Y5" s="488"/>
      <c r="Z5" s="488"/>
      <c r="AA5" s="488"/>
      <c r="AB5" s="489"/>
    </row>
    <row r="6" spans="1:28" ht="45" customHeight="1">
      <c r="A6" s="494" t="s">
        <v>325</v>
      </c>
      <c r="B6" s="487" t="s">
        <v>326</v>
      </c>
      <c r="C6" s="487" t="s">
        <v>2</v>
      </c>
      <c r="D6" s="487" t="s">
        <v>76</v>
      </c>
      <c r="E6" s="487" t="s">
        <v>327</v>
      </c>
      <c r="F6" s="487"/>
      <c r="G6" s="487"/>
      <c r="H6" s="487"/>
      <c r="I6" s="487" t="s">
        <v>328</v>
      </c>
      <c r="J6" s="487"/>
      <c r="K6" s="487"/>
      <c r="L6" s="487"/>
      <c r="M6" s="487" t="s">
        <v>329</v>
      </c>
      <c r="N6" s="487"/>
      <c r="O6" s="487"/>
      <c r="P6" s="487"/>
      <c r="Q6" s="487" t="s">
        <v>327</v>
      </c>
      <c r="R6" s="487"/>
      <c r="S6" s="487"/>
      <c r="T6" s="487"/>
      <c r="U6" s="487" t="s">
        <v>328</v>
      </c>
      <c r="V6" s="487"/>
      <c r="W6" s="487"/>
      <c r="X6" s="487"/>
      <c r="Y6" s="487" t="s">
        <v>329</v>
      </c>
      <c r="Z6" s="487"/>
      <c r="AA6" s="487"/>
      <c r="AB6" s="487"/>
    </row>
    <row r="7" spans="1:28" ht="47.25" customHeight="1">
      <c r="A7" s="495"/>
      <c r="B7" s="487"/>
      <c r="C7" s="487"/>
      <c r="D7" s="487"/>
      <c r="E7" s="498" t="s">
        <v>330</v>
      </c>
      <c r="F7" s="499"/>
      <c r="G7" s="484" t="s">
        <v>331</v>
      </c>
      <c r="H7" s="485"/>
      <c r="I7" s="484" t="s">
        <v>330</v>
      </c>
      <c r="J7" s="485"/>
      <c r="K7" s="484" t="s">
        <v>331</v>
      </c>
      <c r="L7" s="485"/>
      <c r="M7" s="484" t="s">
        <v>330</v>
      </c>
      <c r="N7" s="485"/>
      <c r="O7" s="484" t="s">
        <v>331</v>
      </c>
      <c r="P7" s="485"/>
      <c r="Q7" s="498" t="s">
        <v>330</v>
      </c>
      <c r="R7" s="499"/>
      <c r="S7" s="484" t="s">
        <v>331</v>
      </c>
      <c r="T7" s="485"/>
      <c r="U7" s="484" t="s">
        <v>330</v>
      </c>
      <c r="V7" s="485"/>
      <c r="W7" s="484" t="s">
        <v>331</v>
      </c>
      <c r="X7" s="485"/>
      <c r="Y7" s="484" t="s">
        <v>330</v>
      </c>
      <c r="Z7" s="485"/>
      <c r="AA7" s="484" t="s">
        <v>331</v>
      </c>
      <c r="AB7" s="485"/>
    </row>
    <row r="8" spans="1:28" ht="15" customHeight="1">
      <c r="A8" s="496"/>
      <c r="B8" s="487"/>
      <c r="C8" s="487"/>
      <c r="D8" s="487"/>
      <c r="E8" s="85" t="s">
        <v>80</v>
      </c>
      <c r="F8" s="85" t="s">
        <v>332</v>
      </c>
      <c r="G8" s="85" t="s">
        <v>80</v>
      </c>
      <c r="H8" s="85" t="s">
        <v>332</v>
      </c>
      <c r="I8" s="85" t="s">
        <v>80</v>
      </c>
      <c r="J8" s="85" t="s">
        <v>332</v>
      </c>
      <c r="K8" s="85" t="s">
        <v>80</v>
      </c>
      <c r="L8" s="85" t="s">
        <v>332</v>
      </c>
      <c r="M8" s="85" t="s">
        <v>80</v>
      </c>
      <c r="N8" s="85" t="s">
        <v>332</v>
      </c>
      <c r="O8" s="85" t="s">
        <v>80</v>
      </c>
      <c r="P8" s="85" t="s">
        <v>332</v>
      </c>
      <c r="Q8" s="85" t="s">
        <v>80</v>
      </c>
      <c r="R8" s="85" t="s">
        <v>332</v>
      </c>
      <c r="S8" s="85" t="s">
        <v>80</v>
      </c>
      <c r="T8" s="85" t="s">
        <v>332</v>
      </c>
      <c r="U8" s="85" t="s">
        <v>80</v>
      </c>
      <c r="V8" s="85" t="s">
        <v>332</v>
      </c>
      <c r="W8" s="85" t="s">
        <v>80</v>
      </c>
      <c r="X8" s="85" t="s">
        <v>332</v>
      </c>
      <c r="Y8" s="85" t="s">
        <v>80</v>
      </c>
      <c r="Z8" s="85" t="s">
        <v>332</v>
      </c>
      <c r="AA8" s="85" t="s">
        <v>80</v>
      </c>
      <c r="AB8" s="85" t="s">
        <v>332</v>
      </c>
    </row>
    <row r="9" spans="1:28" ht="14.25">
      <c r="A9" s="86" t="s">
        <v>333</v>
      </c>
      <c r="B9" s="86" t="s">
        <v>334</v>
      </c>
      <c r="C9" s="87">
        <v>3</v>
      </c>
      <c r="D9" s="86">
        <v>4</v>
      </c>
      <c r="E9" s="88">
        <v>5</v>
      </c>
      <c r="F9" s="88">
        <v>6</v>
      </c>
      <c r="G9" s="88">
        <v>7</v>
      </c>
      <c r="H9" s="88">
        <v>8</v>
      </c>
      <c r="I9" s="88">
        <v>5</v>
      </c>
      <c r="J9" s="88">
        <v>6</v>
      </c>
      <c r="K9" s="88">
        <v>7</v>
      </c>
      <c r="L9" s="88">
        <v>8</v>
      </c>
      <c r="M9" s="88">
        <v>5</v>
      </c>
      <c r="N9" s="88">
        <v>6</v>
      </c>
      <c r="O9" s="88">
        <v>7</v>
      </c>
      <c r="P9" s="88">
        <v>8</v>
      </c>
      <c r="Q9" s="88">
        <v>5</v>
      </c>
      <c r="R9" s="88">
        <v>6</v>
      </c>
      <c r="S9" s="88">
        <v>7</v>
      </c>
      <c r="T9" s="88">
        <v>8</v>
      </c>
      <c r="U9" s="88">
        <v>5</v>
      </c>
      <c r="V9" s="88">
        <v>6</v>
      </c>
      <c r="W9" s="88">
        <v>7</v>
      </c>
      <c r="X9" s="88">
        <v>8</v>
      </c>
      <c r="Y9" s="88">
        <v>5</v>
      </c>
      <c r="Z9" s="88">
        <v>6</v>
      </c>
      <c r="AA9" s="88">
        <v>7</v>
      </c>
      <c r="AB9" s="88">
        <v>8</v>
      </c>
    </row>
    <row r="10" spans="1:28" ht="14.25">
      <c r="A10" s="57">
        <v>1</v>
      </c>
      <c r="B10" s="12" t="s">
        <v>5</v>
      </c>
      <c r="C10" s="10" t="s">
        <v>20</v>
      </c>
      <c r="D10" s="89">
        <v>1</v>
      </c>
      <c r="E10" s="491">
        <v>0</v>
      </c>
      <c r="F10" s="492">
        <v>3013.4125588710053</v>
      </c>
      <c r="G10" s="491">
        <v>0</v>
      </c>
      <c r="H10" s="492">
        <v>3013.4125588710053</v>
      </c>
      <c r="I10" s="491">
        <v>0</v>
      </c>
      <c r="J10" s="492">
        <v>3013.4125588710053</v>
      </c>
      <c r="K10" s="491">
        <v>0</v>
      </c>
      <c r="L10" s="492">
        <v>3013.4125588710053</v>
      </c>
      <c r="M10" s="491"/>
      <c r="N10" s="492">
        <v>3013.4125588710053</v>
      </c>
      <c r="O10" s="491"/>
      <c r="P10" s="492">
        <v>3013.4125588710053</v>
      </c>
      <c r="Q10" s="491">
        <v>0</v>
      </c>
      <c r="R10" s="492">
        <v>3200.7594310685745</v>
      </c>
      <c r="S10" s="491">
        <v>0</v>
      </c>
      <c r="T10" s="492">
        <v>3200.7594310685745</v>
      </c>
      <c r="U10" s="491">
        <v>0</v>
      </c>
      <c r="V10" s="492">
        <v>3200.7594310685745</v>
      </c>
      <c r="W10" s="491">
        <v>0</v>
      </c>
      <c r="X10" s="492">
        <v>3200.7594310685745</v>
      </c>
      <c r="Y10" s="491"/>
      <c r="Z10" s="492">
        <v>3200.7594310685745</v>
      </c>
      <c r="AA10" s="491"/>
      <c r="AB10" s="492">
        <v>3200.7594310685745</v>
      </c>
    </row>
    <row r="11" spans="1:28" ht="14.25">
      <c r="A11" s="57">
        <v>2</v>
      </c>
      <c r="B11" s="12" t="s">
        <v>6</v>
      </c>
      <c r="C11" s="10" t="s">
        <v>20</v>
      </c>
      <c r="D11" s="89">
        <v>1</v>
      </c>
      <c r="E11" s="491"/>
      <c r="F11" s="492"/>
      <c r="G11" s="491"/>
      <c r="H11" s="492"/>
      <c r="I11" s="491"/>
      <c r="J11" s="492"/>
      <c r="K11" s="491"/>
      <c r="L11" s="492"/>
      <c r="M11" s="491"/>
      <c r="N11" s="492"/>
      <c r="O11" s="491"/>
      <c r="P11" s="492"/>
      <c r="Q11" s="491"/>
      <c r="R11" s="492"/>
      <c r="S11" s="491"/>
      <c r="T11" s="492"/>
      <c r="U11" s="491"/>
      <c r="V11" s="492"/>
      <c r="W11" s="491"/>
      <c r="X11" s="492"/>
      <c r="Y11" s="491"/>
      <c r="Z11" s="492"/>
      <c r="AA11" s="491"/>
      <c r="AB11" s="492"/>
    </row>
    <row r="12" spans="1:28" ht="14.25">
      <c r="A12" s="57">
        <v>3</v>
      </c>
      <c r="B12" s="12" t="s">
        <v>206</v>
      </c>
      <c r="C12" s="10" t="s">
        <v>20</v>
      </c>
      <c r="D12" s="89">
        <v>1</v>
      </c>
      <c r="E12" s="491"/>
      <c r="F12" s="492"/>
      <c r="G12" s="491"/>
      <c r="H12" s="492"/>
      <c r="I12" s="491"/>
      <c r="J12" s="492"/>
      <c r="K12" s="491"/>
      <c r="L12" s="492"/>
      <c r="M12" s="491"/>
      <c r="N12" s="492"/>
      <c r="O12" s="491"/>
      <c r="P12" s="492"/>
      <c r="Q12" s="491"/>
      <c r="R12" s="492"/>
      <c r="S12" s="491"/>
      <c r="T12" s="492"/>
      <c r="U12" s="491"/>
      <c r="V12" s="492"/>
      <c r="W12" s="491"/>
      <c r="X12" s="492"/>
      <c r="Y12" s="491"/>
      <c r="Z12" s="492"/>
      <c r="AA12" s="491"/>
      <c r="AB12" s="492"/>
    </row>
    <row r="13" spans="1:28" ht="14.25">
      <c r="A13" s="57">
        <v>4</v>
      </c>
      <c r="B13" s="12" t="s">
        <v>8</v>
      </c>
      <c r="C13" s="10" t="s">
        <v>21</v>
      </c>
      <c r="D13" s="89">
        <v>20</v>
      </c>
      <c r="E13" s="90">
        <v>200.89412759400068</v>
      </c>
      <c r="F13" s="91">
        <v>4017.8825518800136</v>
      </c>
      <c r="G13" s="90">
        <v>200.89412759400068</v>
      </c>
      <c r="H13" s="91">
        <v>4017.8825518800136</v>
      </c>
      <c r="I13" s="90">
        <v>200.89412759400068</v>
      </c>
      <c r="J13" s="91">
        <v>4017.8825518800136</v>
      </c>
      <c r="K13" s="90">
        <v>200.89412759400068</v>
      </c>
      <c r="L13" s="91">
        <v>4017.8825518800136</v>
      </c>
      <c r="M13" s="90">
        <v>200.89412759400068</v>
      </c>
      <c r="N13" s="91">
        <v>4017.8825518800136</v>
      </c>
      <c r="O13" s="90">
        <v>200.89412759400068</v>
      </c>
      <c r="P13" s="91">
        <v>4017.8825518800136</v>
      </c>
      <c r="Q13" s="90">
        <f>E13*1.062171</f>
        <v>213.38391640064728</v>
      </c>
      <c r="R13" s="91">
        <v>4267.678328012946</v>
      </c>
      <c r="S13" s="90">
        <v>213.38391640064728</v>
      </c>
      <c r="T13" s="91">
        <v>4267.678328012946</v>
      </c>
      <c r="U13" s="90">
        <v>213.38391640064728</v>
      </c>
      <c r="V13" s="91">
        <v>4267.678328012946</v>
      </c>
      <c r="W13" s="90">
        <v>213.38391640064728</v>
      </c>
      <c r="X13" s="91">
        <v>4267.678328012946</v>
      </c>
      <c r="Y13" s="90">
        <v>213.38391640064728</v>
      </c>
      <c r="Z13" s="91">
        <v>4267.678328012946</v>
      </c>
      <c r="AA13" s="90">
        <v>213.38391640064728</v>
      </c>
      <c r="AB13" s="91">
        <v>4267.678328012946</v>
      </c>
    </row>
    <row r="14" spans="1:28" ht="25.5">
      <c r="A14" s="57">
        <v>5</v>
      </c>
      <c r="B14" s="12" t="s">
        <v>30</v>
      </c>
      <c r="C14" s="10" t="s">
        <v>21</v>
      </c>
      <c r="D14" s="89">
        <v>20</v>
      </c>
      <c r="E14" s="90">
        <v>40.17882551880014</v>
      </c>
      <c r="F14" s="91">
        <v>803.5765103760027</v>
      </c>
      <c r="G14" s="90">
        <v>40.17882551880014</v>
      </c>
      <c r="H14" s="91">
        <v>803.5765103760027</v>
      </c>
      <c r="I14" s="90">
        <v>40.17882551880014</v>
      </c>
      <c r="J14" s="91">
        <v>803.5765103760027</v>
      </c>
      <c r="K14" s="90">
        <v>40.17882551880014</v>
      </c>
      <c r="L14" s="91">
        <v>803.5765103760027</v>
      </c>
      <c r="M14" s="90">
        <v>40.17882551880014</v>
      </c>
      <c r="N14" s="91">
        <v>803.5765103760027</v>
      </c>
      <c r="O14" s="90">
        <v>40.17882551880014</v>
      </c>
      <c r="P14" s="91">
        <v>803.5765103760027</v>
      </c>
      <c r="Q14" s="90">
        <f aca="true" t="shared" si="0" ref="Q14:Q23">E14*1.062171</f>
        <v>42.67678328012946</v>
      </c>
      <c r="R14" s="91">
        <v>853.5356656025892</v>
      </c>
      <c r="S14" s="90">
        <v>42.67678328012946</v>
      </c>
      <c r="T14" s="91">
        <v>853.5356656025892</v>
      </c>
      <c r="U14" s="90">
        <v>42.67678328012946</v>
      </c>
      <c r="V14" s="91">
        <v>853.5356656025892</v>
      </c>
      <c r="W14" s="90">
        <v>42.67678328012946</v>
      </c>
      <c r="X14" s="91">
        <v>853.5356656025892</v>
      </c>
      <c r="Y14" s="90">
        <v>42.67678328012946</v>
      </c>
      <c r="Z14" s="91">
        <v>853.5356656025892</v>
      </c>
      <c r="AA14" s="90">
        <v>42.67678328012946</v>
      </c>
      <c r="AB14" s="91">
        <v>853.5356656025892</v>
      </c>
    </row>
    <row r="15" spans="1:28" ht="14.25">
      <c r="A15" s="57">
        <v>6</v>
      </c>
      <c r="B15" s="12" t="s">
        <v>9</v>
      </c>
      <c r="C15" s="10" t="s">
        <v>21</v>
      </c>
      <c r="D15" s="89">
        <v>12</v>
      </c>
      <c r="E15" s="90">
        <v>180.8047148346006</v>
      </c>
      <c r="F15" s="91">
        <v>2169.656578015207</v>
      </c>
      <c r="G15" s="90">
        <v>180.8047148346006</v>
      </c>
      <c r="H15" s="91">
        <v>2169.656578015207</v>
      </c>
      <c r="I15" s="90">
        <v>180.8047148346006</v>
      </c>
      <c r="J15" s="91">
        <v>2169.656578015207</v>
      </c>
      <c r="K15" s="90">
        <v>180.8047148346006</v>
      </c>
      <c r="L15" s="91">
        <v>2169.656578015207</v>
      </c>
      <c r="M15" s="90">
        <v>180.8047148346006</v>
      </c>
      <c r="N15" s="91">
        <v>2169.656578015207</v>
      </c>
      <c r="O15" s="90">
        <v>180.8047148346006</v>
      </c>
      <c r="P15" s="91">
        <v>2169.656578015207</v>
      </c>
      <c r="Q15" s="90">
        <f t="shared" si="0"/>
        <v>192.04552476058254</v>
      </c>
      <c r="R15" s="91">
        <v>2304.5462971269903</v>
      </c>
      <c r="S15" s="90">
        <v>192.04552476058254</v>
      </c>
      <c r="T15" s="91">
        <v>2304.5462971269903</v>
      </c>
      <c r="U15" s="90">
        <v>192.04552476058254</v>
      </c>
      <c r="V15" s="91">
        <v>2304.5462971269903</v>
      </c>
      <c r="W15" s="90">
        <v>192.04552476058254</v>
      </c>
      <c r="X15" s="91">
        <v>2304.5462971269903</v>
      </c>
      <c r="Y15" s="90">
        <v>192.04552476058254</v>
      </c>
      <c r="Z15" s="91">
        <v>2304.5462971269903</v>
      </c>
      <c r="AA15" s="90">
        <v>192.04552476058254</v>
      </c>
      <c r="AB15" s="91">
        <v>2304.5462971269903</v>
      </c>
    </row>
    <row r="16" spans="1:28" ht="39" customHeight="1">
      <c r="A16" s="57">
        <v>7</v>
      </c>
      <c r="B16" s="12" t="s">
        <v>106</v>
      </c>
      <c r="C16" s="10" t="s">
        <v>21</v>
      </c>
      <c r="D16" s="89">
        <v>20</v>
      </c>
      <c r="E16" s="90">
        <v>200.89412759400068</v>
      </c>
      <c r="F16" s="91">
        <v>4017.8825518800136</v>
      </c>
      <c r="G16" s="90">
        <v>200.89412759400068</v>
      </c>
      <c r="H16" s="91">
        <v>4017.8825518800136</v>
      </c>
      <c r="I16" s="90">
        <v>200.89412759400068</v>
      </c>
      <c r="J16" s="91">
        <v>4017.8825518800136</v>
      </c>
      <c r="K16" s="90">
        <v>200.89412759400068</v>
      </c>
      <c r="L16" s="91">
        <v>4017.8825518800136</v>
      </c>
      <c r="M16" s="90">
        <v>200.89412759400068</v>
      </c>
      <c r="N16" s="91">
        <v>4017.8825518800136</v>
      </c>
      <c r="O16" s="90">
        <v>200.89412759400068</v>
      </c>
      <c r="P16" s="91">
        <v>4017.8825518800136</v>
      </c>
      <c r="Q16" s="90">
        <f t="shared" si="0"/>
        <v>213.38391640064728</v>
      </c>
      <c r="R16" s="91">
        <v>4267.678328012946</v>
      </c>
      <c r="S16" s="90">
        <v>213.38391640064728</v>
      </c>
      <c r="T16" s="91">
        <v>4267.678328012946</v>
      </c>
      <c r="U16" s="90">
        <v>213.38391640064728</v>
      </c>
      <c r="V16" s="91">
        <v>4267.678328012946</v>
      </c>
      <c r="W16" s="90">
        <v>213.38391640064728</v>
      </c>
      <c r="X16" s="91">
        <v>4267.678328012946</v>
      </c>
      <c r="Y16" s="90">
        <v>213.38391640064728</v>
      </c>
      <c r="Z16" s="91">
        <v>4267.678328012946</v>
      </c>
      <c r="AA16" s="90">
        <v>213.38391640064728</v>
      </c>
      <c r="AB16" s="91">
        <v>4267.678328012946</v>
      </c>
    </row>
    <row r="17" spans="1:28" ht="68.25" customHeight="1">
      <c r="A17" s="57">
        <v>8</v>
      </c>
      <c r="B17" s="12" t="s">
        <v>335</v>
      </c>
      <c r="C17" s="10" t="s">
        <v>21</v>
      </c>
      <c r="D17" s="89">
        <v>20</v>
      </c>
      <c r="E17" s="90">
        <v>50.22353189850017</v>
      </c>
      <c r="F17" s="91">
        <v>1004.4706379700034</v>
      </c>
      <c r="G17" s="90">
        <v>50.22353189850017</v>
      </c>
      <c r="H17" s="91">
        <v>1004.4706379700034</v>
      </c>
      <c r="I17" s="90">
        <v>50.22353189850017</v>
      </c>
      <c r="J17" s="91">
        <v>1004.4706379700034</v>
      </c>
      <c r="K17" s="90">
        <v>50.22353189850017</v>
      </c>
      <c r="L17" s="91">
        <v>1004.4706379700034</v>
      </c>
      <c r="M17" s="90">
        <v>50.22353189850017</v>
      </c>
      <c r="N17" s="91">
        <v>1004.4706379700034</v>
      </c>
      <c r="O17" s="90">
        <v>50.22353189850017</v>
      </c>
      <c r="P17" s="91">
        <v>1004.4706379700034</v>
      </c>
      <c r="Q17" s="90">
        <f t="shared" si="0"/>
        <v>53.34597910016182</v>
      </c>
      <c r="R17" s="91">
        <v>1066.9195820032364</v>
      </c>
      <c r="S17" s="90">
        <v>53.34597910016182</v>
      </c>
      <c r="T17" s="91">
        <v>1066.9195820032364</v>
      </c>
      <c r="U17" s="90">
        <v>53.34597910016182</v>
      </c>
      <c r="V17" s="91">
        <v>1066.9195820032364</v>
      </c>
      <c r="W17" s="90">
        <v>53.34597910016182</v>
      </c>
      <c r="X17" s="91">
        <v>1066.9195820032364</v>
      </c>
      <c r="Y17" s="90">
        <v>53.34597910016182</v>
      </c>
      <c r="Z17" s="91">
        <v>1066.9195820032364</v>
      </c>
      <c r="AA17" s="90">
        <v>53.34597910016182</v>
      </c>
      <c r="AB17" s="91">
        <v>1066.9195820032364</v>
      </c>
    </row>
    <row r="18" spans="1:28" ht="30.75" customHeight="1">
      <c r="A18" s="57">
        <v>9</v>
      </c>
      <c r="B18" s="12" t="s">
        <v>50</v>
      </c>
      <c r="C18" s="10" t="s">
        <v>21</v>
      </c>
      <c r="D18" s="89">
        <v>20</v>
      </c>
      <c r="E18" s="90">
        <v>502.2353189850017</v>
      </c>
      <c r="F18" s="91">
        <v>10044.706379700034</v>
      </c>
      <c r="G18" s="90">
        <v>502.2353189850017</v>
      </c>
      <c r="H18" s="91">
        <v>10044.706379700034</v>
      </c>
      <c r="I18" s="90">
        <v>502.2353189850017</v>
      </c>
      <c r="J18" s="91">
        <v>10044.706379700034</v>
      </c>
      <c r="K18" s="90">
        <v>502.2353189850017</v>
      </c>
      <c r="L18" s="91">
        <v>10044.706379700034</v>
      </c>
      <c r="M18" s="90">
        <v>502.2353189850017</v>
      </c>
      <c r="N18" s="91">
        <v>10044.706379700034</v>
      </c>
      <c r="O18" s="90">
        <v>502.2353189850017</v>
      </c>
      <c r="P18" s="91">
        <v>10044.706379700034</v>
      </c>
      <c r="Q18" s="90">
        <f t="shared" si="0"/>
        <v>533.4597910016182</v>
      </c>
      <c r="R18" s="91">
        <v>10669.195820032364</v>
      </c>
      <c r="S18" s="90">
        <v>533.4597910016182</v>
      </c>
      <c r="T18" s="91">
        <v>10669.195820032364</v>
      </c>
      <c r="U18" s="90">
        <v>533.4597910016182</v>
      </c>
      <c r="V18" s="91">
        <v>10669.195820032364</v>
      </c>
      <c r="W18" s="90">
        <v>533.4597910016182</v>
      </c>
      <c r="X18" s="91">
        <v>10669.195820032364</v>
      </c>
      <c r="Y18" s="90">
        <v>533.4597910016182</v>
      </c>
      <c r="Z18" s="91">
        <v>10669.195820032364</v>
      </c>
      <c r="AA18" s="90">
        <v>533.4597910016182</v>
      </c>
      <c r="AB18" s="91">
        <v>10669.195820032364</v>
      </c>
    </row>
    <row r="19" spans="1:28" ht="25.5">
      <c r="A19" s="57">
        <v>10</v>
      </c>
      <c r="B19" s="12" t="s">
        <v>12</v>
      </c>
      <c r="C19" s="10" t="s">
        <v>29</v>
      </c>
      <c r="D19" s="89">
        <v>119</v>
      </c>
      <c r="E19" s="90">
        <v>16.071530207520055</v>
      </c>
      <c r="F19" s="91">
        <v>1912.5120946948866</v>
      </c>
      <c r="G19" s="90">
        <v>16.071530207520055</v>
      </c>
      <c r="H19" s="91">
        <v>1912.5120946948866</v>
      </c>
      <c r="I19" s="90">
        <v>16.071530207520055</v>
      </c>
      <c r="J19" s="91">
        <v>0</v>
      </c>
      <c r="K19" s="90">
        <v>16.071530207520055</v>
      </c>
      <c r="L19" s="91">
        <v>0</v>
      </c>
      <c r="M19" s="90">
        <v>16.071530207520055</v>
      </c>
      <c r="N19" s="91">
        <v>0</v>
      </c>
      <c r="O19" s="90">
        <v>16.071530207520055</v>
      </c>
      <c r="P19" s="91">
        <v>0</v>
      </c>
      <c r="Q19" s="90">
        <f t="shared" si="0"/>
        <v>17.070713312051783</v>
      </c>
      <c r="R19" s="91">
        <v>2031.414884134162</v>
      </c>
      <c r="S19" s="90">
        <v>17.070713312051783</v>
      </c>
      <c r="T19" s="91">
        <v>2031.414884134162</v>
      </c>
      <c r="U19" s="90">
        <v>17.070713312051783</v>
      </c>
      <c r="V19" s="91">
        <v>0</v>
      </c>
      <c r="W19" s="90">
        <v>17.070713312051783</v>
      </c>
      <c r="X19" s="91">
        <v>0</v>
      </c>
      <c r="Y19" s="90">
        <v>17.070713312051783</v>
      </c>
      <c r="Z19" s="91">
        <v>0</v>
      </c>
      <c r="AA19" s="90">
        <v>17.070713312051783</v>
      </c>
      <c r="AB19" s="91">
        <v>0</v>
      </c>
    </row>
    <row r="20" spans="1:28" ht="25.5">
      <c r="A20" s="57">
        <v>11</v>
      </c>
      <c r="B20" s="12" t="s">
        <v>336</v>
      </c>
      <c r="C20" s="10" t="s">
        <v>29</v>
      </c>
      <c r="D20" s="89">
        <v>299</v>
      </c>
      <c r="E20" s="90">
        <v>0</v>
      </c>
      <c r="F20" s="91">
        <v>0</v>
      </c>
      <c r="G20" s="90">
        <v>0</v>
      </c>
      <c r="H20" s="91">
        <v>0</v>
      </c>
      <c r="I20" s="90">
        <v>16.071530207520055</v>
      </c>
      <c r="J20" s="91">
        <v>4805.387532048497</v>
      </c>
      <c r="K20" s="90">
        <v>16.071530207520055</v>
      </c>
      <c r="L20" s="91">
        <v>4805.387532048497</v>
      </c>
      <c r="M20" s="90">
        <v>16.071530207520055</v>
      </c>
      <c r="N20" s="91">
        <v>0</v>
      </c>
      <c r="O20" s="90">
        <v>16.071530207520055</v>
      </c>
      <c r="P20" s="91">
        <v>0</v>
      </c>
      <c r="Q20" s="90">
        <f t="shared" si="0"/>
        <v>0</v>
      </c>
      <c r="R20" s="91">
        <v>0</v>
      </c>
      <c r="S20" s="90">
        <v>0</v>
      </c>
      <c r="T20" s="91">
        <v>0</v>
      </c>
      <c r="U20" s="90">
        <v>17.070713312051783</v>
      </c>
      <c r="V20" s="91">
        <v>5104.143280303483</v>
      </c>
      <c r="W20" s="90">
        <v>17.070713312051783</v>
      </c>
      <c r="X20" s="91">
        <v>5104.143280303483</v>
      </c>
      <c r="Y20" s="90">
        <v>17.070713312051783</v>
      </c>
      <c r="Z20" s="91">
        <v>0</v>
      </c>
      <c r="AA20" s="90">
        <v>17.070713312051783</v>
      </c>
      <c r="AB20" s="91">
        <v>0</v>
      </c>
    </row>
    <row r="21" spans="1:28" ht="25.5">
      <c r="A21" s="57">
        <v>12</v>
      </c>
      <c r="B21" s="12" t="s">
        <v>336</v>
      </c>
      <c r="C21" s="10" t="s">
        <v>29</v>
      </c>
      <c r="D21" s="89">
        <v>440</v>
      </c>
      <c r="E21" s="90">
        <v>0</v>
      </c>
      <c r="F21" s="91">
        <v>0</v>
      </c>
      <c r="G21" s="90">
        <v>0</v>
      </c>
      <c r="H21" s="91">
        <v>0</v>
      </c>
      <c r="I21" s="90">
        <v>16.071530207520055</v>
      </c>
      <c r="J21" s="91">
        <v>0</v>
      </c>
      <c r="K21" s="90">
        <v>16.071530207520055</v>
      </c>
      <c r="L21" s="91">
        <v>0</v>
      </c>
      <c r="M21" s="90">
        <v>16.071530207520055</v>
      </c>
      <c r="N21" s="91">
        <v>7071.473291308825</v>
      </c>
      <c r="O21" s="90">
        <v>16.071530207520055</v>
      </c>
      <c r="P21" s="91">
        <v>7071.473291308825</v>
      </c>
      <c r="Q21" s="90">
        <f t="shared" si="0"/>
        <v>0</v>
      </c>
      <c r="R21" s="91">
        <v>0</v>
      </c>
      <c r="S21" s="90">
        <v>0</v>
      </c>
      <c r="T21" s="91">
        <v>0</v>
      </c>
      <c r="U21" s="90">
        <v>17.070713312051783</v>
      </c>
      <c r="V21" s="91">
        <v>0</v>
      </c>
      <c r="W21" s="90">
        <v>17.070713312051783</v>
      </c>
      <c r="X21" s="91">
        <v>0</v>
      </c>
      <c r="Y21" s="90">
        <v>17.070713312051783</v>
      </c>
      <c r="Z21" s="91">
        <v>7511.113857302785</v>
      </c>
      <c r="AA21" s="90">
        <v>17.070713312051783</v>
      </c>
      <c r="AB21" s="91">
        <v>7511.113857302785</v>
      </c>
    </row>
    <row r="22" spans="1:28" ht="14.25">
      <c r="A22" s="57">
        <v>13</v>
      </c>
      <c r="B22" s="12" t="s">
        <v>27</v>
      </c>
      <c r="C22" s="10" t="s">
        <v>21</v>
      </c>
      <c r="D22" s="89">
        <v>12</v>
      </c>
      <c r="E22" s="90">
        <v>140.6258893158005</v>
      </c>
      <c r="F22" s="91">
        <v>1687.510671789606</v>
      </c>
      <c r="G22" s="90">
        <v>140.6258893158005</v>
      </c>
      <c r="H22" s="91">
        <v>1687.510671789606</v>
      </c>
      <c r="I22" s="90">
        <v>140.6258893158005</v>
      </c>
      <c r="J22" s="91">
        <v>1687.510671789606</v>
      </c>
      <c r="K22" s="90">
        <v>140.6258893158005</v>
      </c>
      <c r="L22" s="91">
        <v>1687.510671789606</v>
      </c>
      <c r="M22" s="90">
        <v>140.6258893158005</v>
      </c>
      <c r="N22" s="91">
        <v>1687.510671789606</v>
      </c>
      <c r="O22" s="90">
        <v>140.6258893158005</v>
      </c>
      <c r="P22" s="91">
        <v>1687.510671789606</v>
      </c>
      <c r="Q22" s="90">
        <f t="shared" si="0"/>
        <v>149.3687414804531</v>
      </c>
      <c r="R22" s="91">
        <v>1792.4248977654374</v>
      </c>
      <c r="S22" s="90">
        <v>149.3687414804531</v>
      </c>
      <c r="T22" s="91">
        <v>1792.4248977654374</v>
      </c>
      <c r="U22" s="90">
        <v>149.3687414804531</v>
      </c>
      <c r="V22" s="91">
        <v>1792.4248977654374</v>
      </c>
      <c r="W22" s="90">
        <v>149.3687414804531</v>
      </c>
      <c r="X22" s="91">
        <v>1792.4248977654374</v>
      </c>
      <c r="Y22" s="90">
        <v>149.3687414804531</v>
      </c>
      <c r="Z22" s="91">
        <v>1792.4248977654374</v>
      </c>
      <c r="AA22" s="90">
        <v>149.3687414804531</v>
      </c>
      <c r="AB22" s="91">
        <v>1792.4248977654374</v>
      </c>
    </row>
    <row r="23" spans="1:28" ht="25.5">
      <c r="A23" s="57">
        <v>14</v>
      </c>
      <c r="B23" s="12" t="s">
        <v>125</v>
      </c>
      <c r="C23" s="10" t="s">
        <v>21</v>
      </c>
      <c r="D23" s="89">
        <v>20</v>
      </c>
      <c r="E23" s="90">
        <v>40.17882551880014</v>
      </c>
      <c r="F23" s="91">
        <v>803.5765103760027</v>
      </c>
      <c r="G23" s="90">
        <v>40.17882551880014</v>
      </c>
      <c r="H23" s="91">
        <v>803.5765103760027</v>
      </c>
      <c r="I23" s="90">
        <v>200.89412759400068</v>
      </c>
      <c r="J23" s="91">
        <v>4017.8825518800136</v>
      </c>
      <c r="K23" s="90">
        <v>200.89412759400068</v>
      </c>
      <c r="L23" s="91">
        <v>4017.8825518800136</v>
      </c>
      <c r="M23" s="90">
        <v>200.89412759400068</v>
      </c>
      <c r="N23" s="91">
        <v>4017.8825518800136</v>
      </c>
      <c r="O23" s="90">
        <v>200.89412759400068</v>
      </c>
      <c r="P23" s="91">
        <v>4017.8825518800136</v>
      </c>
      <c r="Q23" s="90">
        <f t="shared" si="0"/>
        <v>42.67678328012946</v>
      </c>
      <c r="R23" s="91">
        <v>853.5356656025892</v>
      </c>
      <c r="S23" s="90">
        <v>42.67678328012946</v>
      </c>
      <c r="T23" s="91">
        <v>853.5356656025892</v>
      </c>
      <c r="U23" s="90">
        <v>213.38391640064728</v>
      </c>
      <c r="V23" s="91">
        <v>4267.678328012946</v>
      </c>
      <c r="W23" s="90">
        <v>213.38391640064728</v>
      </c>
      <c r="X23" s="91">
        <v>4267.678328012946</v>
      </c>
      <c r="Y23" s="90">
        <v>213.38391640064728</v>
      </c>
      <c r="Z23" s="91">
        <v>4267.678328012946</v>
      </c>
      <c r="AA23" s="90">
        <v>213.38391640064728</v>
      </c>
      <c r="AB23" s="91">
        <v>4267.678328012946</v>
      </c>
    </row>
    <row r="24" spans="1:28" ht="15">
      <c r="A24" s="57">
        <v>15</v>
      </c>
      <c r="B24" s="18" t="s">
        <v>337</v>
      </c>
      <c r="C24" s="24"/>
      <c r="D24" s="92"/>
      <c r="E24" s="89"/>
      <c r="F24" s="93">
        <f>SUM(F10:F23)</f>
        <v>29475.187045552775</v>
      </c>
      <c r="G24" s="93"/>
      <c r="H24" s="93">
        <f>SUM(H10:H23)</f>
        <v>29475.187045552775</v>
      </c>
      <c r="I24" s="93"/>
      <c r="J24" s="93">
        <f>SUM(J10:J23)</f>
        <v>35582.3685244104</v>
      </c>
      <c r="K24" s="93"/>
      <c r="L24" s="93">
        <f>SUM(L10:L23)</f>
        <v>35582.3685244104</v>
      </c>
      <c r="M24" s="93"/>
      <c r="N24" s="93">
        <f>SUM(N10:N23)</f>
        <v>37848.454283670726</v>
      </c>
      <c r="O24" s="93"/>
      <c r="P24" s="93">
        <f>SUM(P10:P23)</f>
        <v>37848.454283670726</v>
      </c>
      <c r="Q24" s="89"/>
      <c r="R24" s="93">
        <v>31307.688899361838</v>
      </c>
      <c r="S24" s="89"/>
      <c r="T24" s="93">
        <v>31307.688899361838</v>
      </c>
      <c r="U24" s="93"/>
      <c r="V24" s="93">
        <v>37794.559957941514</v>
      </c>
      <c r="W24" s="93"/>
      <c r="X24" s="93">
        <v>37794.559957941514</v>
      </c>
      <c r="Y24" s="93"/>
      <c r="Z24" s="93">
        <v>40201.53053494081</v>
      </c>
      <c r="AA24" s="93"/>
      <c r="AB24" s="93">
        <v>40201.53053494081</v>
      </c>
    </row>
    <row r="25" spans="1:28" ht="12.75">
      <c r="A25" s="57">
        <v>16</v>
      </c>
      <c r="B25" s="12" t="s">
        <v>17</v>
      </c>
      <c r="C25" s="453"/>
      <c r="D25" s="454"/>
      <c r="E25" s="454"/>
      <c r="F25" s="454"/>
      <c r="G25" s="454"/>
      <c r="H25" s="454"/>
      <c r="I25" s="454"/>
      <c r="J25" s="454"/>
      <c r="K25" s="454"/>
      <c r="L25" s="454"/>
      <c r="M25" s="454"/>
      <c r="N25" s="454"/>
      <c r="O25" s="454"/>
      <c r="P25" s="455"/>
      <c r="Q25" s="12"/>
      <c r="R25" s="453"/>
      <c r="S25" s="454"/>
      <c r="T25" s="454"/>
      <c r="U25" s="454"/>
      <c r="V25" s="454"/>
      <c r="W25" s="454"/>
      <c r="X25" s="454"/>
      <c r="Y25" s="454"/>
      <c r="Z25" s="454"/>
      <c r="AA25" s="454"/>
      <c r="AB25" s="454"/>
    </row>
    <row r="26" spans="1:28" ht="25.5">
      <c r="A26" s="57">
        <v>17</v>
      </c>
      <c r="B26" s="12" t="s">
        <v>338</v>
      </c>
      <c r="C26" s="10" t="s">
        <v>43</v>
      </c>
      <c r="D26" s="89">
        <v>1</v>
      </c>
      <c r="E26" s="90">
        <v>10848.282632091657</v>
      </c>
      <c r="F26" s="91">
        <v>10848.282632091657</v>
      </c>
      <c r="G26" s="90">
        <v>10848.28263209164</v>
      </c>
      <c r="H26" s="91">
        <v>10848.28263209164</v>
      </c>
      <c r="I26" s="90">
        <v>10848.28263209164</v>
      </c>
      <c r="J26" s="90">
        <v>10848.28263209164</v>
      </c>
      <c r="K26" s="90">
        <v>10848.28263209164</v>
      </c>
      <c r="L26" s="90">
        <v>10848.28263209164</v>
      </c>
      <c r="M26" s="90">
        <v>10848.28263209164</v>
      </c>
      <c r="N26" s="94">
        <v>10848.28263209164</v>
      </c>
      <c r="O26" s="90">
        <v>10848.28263209164</v>
      </c>
      <c r="P26" s="94">
        <v>10848.28263209164</v>
      </c>
      <c r="Q26" s="90">
        <f>E26*1.062171</f>
        <v>11522.731211611428</v>
      </c>
      <c r="R26" s="90">
        <v>11522.731211611428</v>
      </c>
      <c r="S26" s="90">
        <v>11522.731211611408</v>
      </c>
      <c r="T26" s="90">
        <v>11522.731211611408</v>
      </c>
      <c r="U26" s="90">
        <v>11522.731211611408</v>
      </c>
      <c r="V26" s="90">
        <v>11522.731211611408</v>
      </c>
      <c r="W26" s="90">
        <v>11522.731211611408</v>
      </c>
      <c r="X26" s="90">
        <v>11522.731211611408</v>
      </c>
      <c r="Y26" s="90">
        <v>11522.731211611408</v>
      </c>
      <c r="Z26" s="94">
        <v>11522.731211611408</v>
      </c>
      <c r="AA26" s="90">
        <v>11522.731211611408</v>
      </c>
      <c r="AB26" s="94">
        <v>11522.731211611408</v>
      </c>
    </row>
    <row r="27" spans="1:28" ht="25.5">
      <c r="A27" s="57">
        <v>18</v>
      </c>
      <c r="B27" s="14" t="s">
        <v>339</v>
      </c>
      <c r="C27" s="10" t="s">
        <v>43</v>
      </c>
      <c r="D27" s="89">
        <v>0</v>
      </c>
      <c r="E27" s="90">
        <v>8638.45277522219</v>
      </c>
      <c r="F27" s="91">
        <v>0</v>
      </c>
      <c r="G27" s="90">
        <v>8638.45277522219</v>
      </c>
      <c r="H27" s="91">
        <v>0</v>
      </c>
      <c r="I27" s="90">
        <v>8638.45277522219</v>
      </c>
      <c r="J27" s="90">
        <v>0</v>
      </c>
      <c r="K27" s="90">
        <v>8638.45277522219</v>
      </c>
      <c r="L27" s="90">
        <v>0</v>
      </c>
      <c r="M27" s="90">
        <v>8638.45277522219</v>
      </c>
      <c r="N27" s="94">
        <v>0</v>
      </c>
      <c r="O27" s="90">
        <v>8638.45277522219</v>
      </c>
      <c r="P27" s="94">
        <v>0</v>
      </c>
      <c r="Q27" s="90">
        <f>E27*1.062171</f>
        <v>9175.514022710528</v>
      </c>
      <c r="R27" s="90">
        <v>0</v>
      </c>
      <c r="S27" s="90">
        <v>9175.514022710528</v>
      </c>
      <c r="T27" s="90">
        <v>0</v>
      </c>
      <c r="U27" s="90">
        <v>9175.514022710528</v>
      </c>
      <c r="V27" s="90">
        <v>0</v>
      </c>
      <c r="W27" s="90">
        <v>9175.514022710528</v>
      </c>
      <c r="X27" s="90">
        <v>0</v>
      </c>
      <c r="Y27" s="90">
        <v>9175.514022710528</v>
      </c>
      <c r="Z27" s="94">
        <v>0</v>
      </c>
      <c r="AA27" s="90">
        <v>9175.514022710528</v>
      </c>
      <c r="AB27" s="94">
        <v>0</v>
      </c>
    </row>
    <row r="28" spans="1:28" ht="25.5">
      <c r="A28" s="57">
        <v>19</v>
      </c>
      <c r="B28" s="14" t="s">
        <v>340</v>
      </c>
      <c r="C28" s="10" t="s">
        <v>43</v>
      </c>
      <c r="D28" s="89">
        <v>0</v>
      </c>
      <c r="E28" s="90">
        <v>6428.610019132839</v>
      </c>
      <c r="F28" s="91">
        <v>0</v>
      </c>
      <c r="G28" s="90">
        <v>6428.610019132839</v>
      </c>
      <c r="H28" s="91">
        <v>0</v>
      </c>
      <c r="I28" s="90">
        <v>6428.610019132839</v>
      </c>
      <c r="J28" s="90">
        <v>0</v>
      </c>
      <c r="K28" s="90">
        <v>6428.610019132839</v>
      </c>
      <c r="L28" s="90">
        <v>0</v>
      </c>
      <c r="M28" s="90">
        <v>6428.610019132839</v>
      </c>
      <c r="N28" s="94">
        <v>0</v>
      </c>
      <c r="O28" s="90">
        <v>6428.610019132839</v>
      </c>
      <c r="P28" s="94">
        <v>0</v>
      </c>
      <c r="Q28" s="90">
        <f>E28*1.062171</f>
        <v>6828.283132632347</v>
      </c>
      <c r="R28" s="90">
        <v>0</v>
      </c>
      <c r="S28" s="90">
        <v>6828.283132632347</v>
      </c>
      <c r="T28" s="90">
        <v>0</v>
      </c>
      <c r="U28" s="90">
        <v>6828.283132632347</v>
      </c>
      <c r="V28" s="90">
        <v>0</v>
      </c>
      <c r="W28" s="90">
        <v>6828.283132632347</v>
      </c>
      <c r="X28" s="90">
        <v>0</v>
      </c>
      <c r="Y28" s="90">
        <v>6828.283132632347</v>
      </c>
      <c r="Z28" s="94">
        <v>0</v>
      </c>
      <c r="AA28" s="90">
        <v>6828.283132632347</v>
      </c>
      <c r="AB28" s="94">
        <v>0</v>
      </c>
    </row>
    <row r="29" spans="1:28" ht="15">
      <c r="A29" s="57"/>
      <c r="B29" s="18" t="s">
        <v>98</v>
      </c>
      <c r="C29" s="11"/>
      <c r="D29" s="95"/>
      <c r="E29" s="90"/>
      <c r="F29" s="93">
        <f>F24+F26+F27+F28</f>
        <v>40323.46967764443</v>
      </c>
      <c r="G29" s="90">
        <v>0</v>
      </c>
      <c r="H29" s="93">
        <f>H24+H26+H27+H28</f>
        <v>40323.46967764442</v>
      </c>
      <c r="I29" s="89"/>
      <c r="J29" s="93">
        <f>J24+J26+J27+J28</f>
        <v>46430.651156502034</v>
      </c>
      <c r="K29" s="93"/>
      <c r="L29" s="93">
        <f>L24+L26+L27+L28</f>
        <v>46430.651156502034</v>
      </c>
      <c r="M29" s="93"/>
      <c r="N29" s="93">
        <f>N24+N26+N27+N28</f>
        <v>48696.73691576236</v>
      </c>
      <c r="O29" s="93"/>
      <c r="P29" s="93">
        <f>P24+P26+P27+P28</f>
        <v>48696.73691576236</v>
      </c>
      <c r="Q29" s="90"/>
      <c r="R29" s="93">
        <v>42830.42011097327</v>
      </c>
      <c r="S29" s="90">
        <v>0</v>
      </c>
      <c r="T29" s="93">
        <v>42830.420110973246</v>
      </c>
      <c r="U29" s="89"/>
      <c r="V29" s="93">
        <v>49317.29116955292</v>
      </c>
      <c r="W29" s="89"/>
      <c r="X29" s="93">
        <v>49317.29116955292</v>
      </c>
      <c r="Y29" s="93"/>
      <c r="Z29" s="93">
        <v>51724.26174655222</v>
      </c>
      <c r="AA29" s="93"/>
      <c r="AB29" s="93">
        <v>51724.26174655222</v>
      </c>
    </row>
    <row r="30" spans="1:28" ht="14.25">
      <c r="A30" s="57">
        <v>20</v>
      </c>
      <c r="B30" s="14" t="s">
        <v>355</v>
      </c>
      <c r="C30" s="10"/>
      <c r="D30" s="89">
        <v>1</v>
      </c>
      <c r="E30" s="90"/>
      <c r="F30" s="90"/>
      <c r="G30" s="90"/>
      <c r="H30" s="90"/>
      <c r="I30" s="90"/>
      <c r="J30" s="90"/>
      <c r="K30" s="90"/>
      <c r="L30" s="90"/>
      <c r="M30" s="90"/>
      <c r="N30" s="90"/>
      <c r="O30" s="90"/>
      <c r="P30" s="90"/>
      <c r="Q30" s="90"/>
      <c r="R30" s="90"/>
      <c r="S30" s="90"/>
      <c r="T30" s="90"/>
      <c r="U30" s="90"/>
      <c r="V30" s="90"/>
      <c r="W30" s="90"/>
      <c r="X30" s="90"/>
      <c r="Y30" s="90"/>
      <c r="Z30" s="90"/>
      <c r="AA30" s="90"/>
      <c r="AB30" s="90"/>
    </row>
    <row r="31" spans="1:28" ht="15">
      <c r="A31" s="2"/>
      <c r="B31" s="41" t="s">
        <v>341</v>
      </c>
      <c r="C31" s="2"/>
      <c r="D31" s="2"/>
      <c r="E31" s="95"/>
      <c r="F31" s="93"/>
      <c r="G31" s="93"/>
      <c r="H31" s="93"/>
      <c r="I31" s="93"/>
      <c r="J31" s="93"/>
      <c r="K31" s="93"/>
      <c r="L31" s="93"/>
      <c r="M31" s="93"/>
      <c r="N31" s="93">
        <v>59098.99843413555</v>
      </c>
      <c r="O31" s="93"/>
      <c r="P31" s="93">
        <v>59098.99843413555</v>
      </c>
      <c r="Q31" s="95"/>
      <c r="R31" s="93"/>
      <c r="S31" s="93"/>
      <c r="T31" s="93"/>
      <c r="U31" s="93"/>
      <c r="V31" s="93"/>
      <c r="W31" s="93"/>
      <c r="X31" s="93"/>
      <c r="Y31" s="93"/>
      <c r="Z31" s="93">
        <v>62773.24226578419</v>
      </c>
      <c r="AA31" s="93"/>
      <c r="AB31" s="93">
        <v>62773.24226578419</v>
      </c>
    </row>
    <row r="32" spans="1:28" ht="15">
      <c r="A32" s="4"/>
      <c r="B32" s="41" t="s">
        <v>342</v>
      </c>
      <c r="C32" s="5"/>
      <c r="D32" s="5"/>
      <c r="E32" s="89"/>
      <c r="F32" s="158">
        <f>F31</f>
        <v>0</v>
      </c>
      <c r="G32" s="93"/>
      <c r="H32" s="158">
        <f>H31</f>
        <v>0</v>
      </c>
      <c r="I32" s="93"/>
      <c r="J32" s="158">
        <f>J31</f>
        <v>0</v>
      </c>
      <c r="K32" s="93"/>
      <c r="L32" s="158">
        <f>L31</f>
        <v>0</v>
      </c>
      <c r="M32" s="93"/>
      <c r="N32" s="158">
        <v>59098.99843413555</v>
      </c>
      <c r="O32" s="93"/>
      <c r="P32" s="158">
        <v>59098.99843413555</v>
      </c>
      <c r="Q32" s="89"/>
      <c r="R32" s="158"/>
      <c r="S32" s="93"/>
      <c r="T32" s="158"/>
      <c r="U32" s="93"/>
      <c r="V32" s="158"/>
      <c r="W32" s="93"/>
      <c r="X32" s="158"/>
      <c r="Y32" s="93"/>
      <c r="Z32" s="158">
        <v>62773.24226578419</v>
      </c>
      <c r="AA32" s="93"/>
      <c r="AB32" s="158">
        <v>62773.24226578419</v>
      </c>
    </row>
    <row r="33" ht="12.75">
      <c r="V33" s="102"/>
    </row>
    <row r="34" ht="12.75">
      <c r="G34" s="162"/>
    </row>
    <row r="36" ht="12.75">
      <c r="N36" s="161"/>
    </row>
  </sheetData>
  <sheetProtection/>
  <mergeCells count="54">
    <mergeCell ref="Y1:Z1"/>
    <mergeCell ref="I10:I12"/>
    <mergeCell ref="E7:F7"/>
    <mergeCell ref="G7:H7"/>
    <mergeCell ref="E6:H6"/>
    <mergeCell ref="Q7:R7"/>
    <mergeCell ref="S7:T7"/>
    <mergeCell ref="K7:L7"/>
    <mergeCell ref="M7:N7"/>
    <mergeCell ref="O7:P7"/>
    <mergeCell ref="A6:A8"/>
    <mergeCell ref="B6:B8"/>
    <mergeCell ref="C6:C8"/>
    <mergeCell ref="D6:D8"/>
    <mergeCell ref="E10:E12"/>
    <mergeCell ref="F10:F12"/>
    <mergeCell ref="G10:G12"/>
    <mergeCell ref="H10:H12"/>
    <mergeCell ref="J10:J12"/>
    <mergeCell ref="K10:K12"/>
    <mergeCell ref="L10:L12"/>
    <mergeCell ref="O10:O12"/>
    <mergeCell ref="M10:M12"/>
    <mergeCell ref="N10:N12"/>
    <mergeCell ref="P10:P12"/>
    <mergeCell ref="C25:P25"/>
    <mergeCell ref="Q10:Q12"/>
    <mergeCell ref="R10:R12"/>
    <mergeCell ref="R25:AB25"/>
    <mergeCell ref="V10:V12"/>
    <mergeCell ref="W10:W12"/>
    <mergeCell ref="X10:X12"/>
    <mergeCell ref="Y10:Y12"/>
    <mergeCell ref="Z10:Z12"/>
    <mergeCell ref="S10:S12"/>
    <mergeCell ref="Y6:AB6"/>
    <mergeCell ref="T10:T12"/>
    <mergeCell ref="S1:W1"/>
    <mergeCell ref="W7:X7"/>
    <mergeCell ref="Y7:Z7"/>
    <mergeCell ref="AA7:AB7"/>
    <mergeCell ref="AA10:AA12"/>
    <mergeCell ref="AB10:AB12"/>
    <mergeCell ref="U10:U12"/>
    <mergeCell ref="U7:V7"/>
    <mergeCell ref="J1:L1"/>
    <mergeCell ref="Q6:T6"/>
    <mergeCell ref="U6:X6"/>
    <mergeCell ref="M6:P6"/>
    <mergeCell ref="I6:L6"/>
    <mergeCell ref="Q5:AB5"/>
    <mergeCell ref="E5:P5"/>
    <mergeCell ref="I7:J7"/>
    <mergeCell ref="Q3:AA3"/>
  </mergeCells>
  <printOptions/>
  <pageMargins left="0.38" right="0.17" top="0.7" bottom="0.28" header="0.54" footer="0.16"/>
  <pageSetup horizontalDpi="600" verticalDpi="600" orientation="landscape" paperSize="9" scale="47" r:id="rId1"/>
</worksheet>
</file>

<file path=xl/worksheets/sheet41.xml><?xml version="1.0" encoding="utf-8"?>
<worksheet xmlns="http://schemas.openxmlformats.org/spreadsheetml/2006/main" xmlns:r="http://schemas.openxmlformats.org/officeDocument/2006/relationships">
  <dimension ref="A1:H30"/>
  <sheetViews>
    <sheetView zoomScale="85" zoomScaleNormal="85" zoomScaleSheetLayoutView="55" zoomScalePageLayoutView="0" workbookViewId="0" topLeftCell="A1">
      <pane xSplit="2" ySplit="8" topLeftCell="C18" activePane="bottomRight" state="frozen"/>
      <selection pane="topLeft" activeCell="A1" sqref="A1"/>
      <selection pane="topRight" activeCell="C1" sqref="C1"/>
      <selection pane="bottomLeft" activeCell="A9" sqref="A9"/>
      <selection pane="bottomRight" activeCell="C9" sqref="C9"/>
    </sheetView>
  </sheetViews>
  <sheetFormatPr defaultColWidth="9.140625" defaultRowHeight="12.75"/>
  <cols>
    <col min="1" max="1" width="5.8515625" style="0" customWidth="1"/>
    <col min="2" max="2" width="42.7109375" style="0" customWidth="1"/>
    <col min="3" max="3" width="7.28125" style="0" customWidth="1"/>
    <col min="4" max="4" width="5.7109375" style="0" customWidth="1"/>
    <col min="5" max="5" width="0.13671875" style="0" customWidth="1"/>
    <col min="6" max="6" width="15.140625" style="0" hidden="1" customWidth="1"/>
    <col min="7" max="7" width="16.00390625" style="0" customWidth="1"/>
    <col min="8" max="8" width="13.421875" style="0" customWidth="1"/>
  </cols>
  <sheetData>
    <row r="1" spans="1:7" ht="18" customHeight="1">
      <c r="A1" s="96"/>
      <c r="B1" s="493" t="s">
        <v>348</v>
      </c>
      <c r="C1" s="493"/>
      <c r="D1" s="493"/>
      <c r="E1" s="493"/>
      <c r="F1" s="493"/>
      <c r="G1" s="493"/>
    </row>
    <row r="2" spans="1:8" ht="15" customHeight="1">
      <c r="A2" s="503" t="s">
        <v>347</v>
      </c>
      <c r="B2" s="503"/>
      <c r="C2" s="503"/>
      <c r="D2" s="503"/>
      <c r="E2" s="503"/>
      <c r="F2" s="503"/>
      <c r="G2" s="503"/>
      <c r="H2" s="503"/>
    </row>
    <row r="3" spans="1:8" ht="32.25" customHeight="1">
      <c r="A3" s="504"/>
      <c r="B3" s="504"/>
      <c r="C3" s="504"/>
      <c r="D3" s="504"/>
      <c r="E3" s="504"/>
      <c r="F3" s="504"/>
      <c r="G3" s="504"/>
      <c r="H3" s="504"/>
    </row>
    <row r="4" spans="1:8" ht="21" customHeight="1">
      <c r="A4" s="84"/>
      <c r="B4" s="101"/>
      <c r="C4" s="101"/>
      <c r="D4" s="101"/>
      <c r="E4" s="500" t="s">
        <v>413</v>
      </c>
      <c r="F4" s="500"/>
      <c r="G4" s="500" t="s">
        <v>426</v>
      </c>
      <c r="H4" s="500"/>
    </row>
    <row r="5" spans="1:8" ht="36.75" customHeight="1">
      <c r="A5" s="494" t="s">
        <v>325</v>
      </c>
      <c r="B5" s="487" t="s">
        <v>326</v>
      </c>
      <c r="C5" s="487" t="s">
        <v>2</v>
      </c>
      <c r="D5" s="487" t="s">
        <v>76</v>
      </c>
      <c r="E5" s="487" t="s">
        <v>327</v>
      </c>
      <c r="F5" s="487"/>
      <c r="G5" s="487" t="s">
        <v>327</v>
      </c>
      <c r="H5" s="487"/>
    </row>
    <row r="6" spans="1:8" ht="52.5" customHeight="1">
      <c r="A6" s="495"/>
      <c r="B6" s="487"/>
      <c r="C6" s="487"/>
      <c r="D6" s="487"/>
      <c r="E6" s="498" t="s">
        <v>346</v>
      </c>
      <c r="F6" s="499"/>
      <c r="G6" s="498" t="s">
        <v>346</v>
      </c>
      <c r="H6" s="499"/>
    </row>
    <row r="7" spans="1:8" ht="60">
      <c r="A7" s="496"/>
      <c r="B7" s="487"/>
      <c r="C7" s="487"/>
      <c r="D7" s="487"/>
      <c r="E7" s="85" t="s">
        <v>80</v>
      </c>
      <c r="F7" s="85" t="s">
        <v>332</v>
      </c>
      <c r="G7" s="85" t="s">
        <v>80</v>
      </c>
      <c r="H7" s="85" t="s">
        <v>332</v>
      </c>
    </row>
    <row r="8" spans="1:8" ht="14.25">
      <c r="A8" s="86" t="s">
        <v>333</v>
      </c>
      <c r="B8" s="86" t="s">
        <v>334</v>
      </c>
      <c r="C8" s="87">
        <v>3</v>
      </c>
      <c r="D8" s="86">
        <v>4</v>
      </c>
      <c r="E8" s="88">
        <v>5</v>
      </c>
      <c r="F8" s="88">
        <v>6</v>
      </c>
      <c r="G8" s="88">
        <v>5</v>
      </c>
      <c r="H8" s="88">
        <v>6</v>
      </c>
    </row>
    <row r="9" spans="1:8" ht="15">
      <c r="A9" s="103">
        <v>1</v>
      </c>
      <c r="B9" s="104" t="s">
        <v>5</v>
      </c>
      <c r="C9" s="103" t="s">
        <v>20</v>
      </c>
      <c r="D9" s="103">
        <v>1</v>
      </c>
      <c r="E9" s="505"/>
      <c r="F9" s="506">
        <v>3013.41</v>
      </c>
      <c r="G9" s="505"/>
      <c r="H9" s="506">
        <v>3200.75671311</v>
      </c>
    </row>
    <row r="10" spans="1:8" ht="15">
      <c r="A10" s="103">
        <v>2</v>
      </c>
      <c r="B10" s="104" t="s">
        <v>6</v>
      </c>
      <c r="C10" s="103" t="s">
        <v>20</v>
      </c>
      <c r="D10" s="103">
        <v>1</v>
      </c>
      <c r="E10" s="505"/>
      <c r="F10" s="506"/>
      <c r="G10" s="505"/>
      <c r="H10" s="506"/>
    </row>
    <row r="11" spans="1:8" ht="15">
      <c r="A11" s="103">
        <v>3</v>
      </c>
      <c r="B11" s="104" t="s">
        <v>206</v>
      </c>
      <c r="C11" s="103" t="s">
        <v>20</v>
      </c>
      <c r="D11" s="103">
        <v>1</v>
      </c>
      <c r="E11" s="505"/>
      <c r="F11" s="506"/>
      <c r="G11" s="505"/>
      <c r="H11" s="506"/>
    </row>
    <row r="12" spans="1:8" ht="15">
      <c r="A12" s="103">
        <v>4</v>
      </c>
      <c r="B12" s="104" t="s">
        <v>8</v>
      </c>
      <c r="C12" s="103" t="s">
        <v>21</v>
      </c>
      <c r="D12" s="103">
        <v>20</v>
      </c>
      <c r="E12" s="106">
        <v>200.89412759400068</v>
      </c>
      <c r="F12" s="105">
        <f>E12*D12</f>
        <v>4017.8825518800136</v>
      </c>
      <c r="G12" s="106">
        <v>213.38391640064728</v>
      </c>
      <c r="H12" s="105">
        <v>4267.678328012946</v>
      </c>
    </row>
    <row r="13" spans="1:8" ht="15">
      <c r="A13" s="103">
        <v>5</v>
      </c>
      <c r="B13" s="104" t="s">
        <v>30</v>
      </c>
      <c r="C13" s="103" t="s">
        <v>21</v>
      </c>
      <c r="D13" s="103">
        <v>20</v>
      </c>
      <c r="E13" s="106">
        <v>40.17882551880014</v>
      </c>
      <c r="F13" s="105">
        <f aca="true" t="shared" si="0" ref="F13:F20">E13*D13</f>
        <v>803.5765103760027</v>
      </c>
      <c r="G13" s="106">
        <v>42.67678328012946</v>
      </c>
      <c r="H13" s="105">
        <v>853.5356656025892</v>
      </c>
    </row>
    <row r="14" spans="1:8" ht="15">
      <c r="A14" s="103">
        <v>6</v>
      </c>
      <c r="B14" s="104" t="s">
        <v>9</v>
      </c>
      <c r="C14" s="103" t="s">
        <v>21</v>
      </c>
      <c r="D14" s="103">
        <v>12</v>
      </c>
      <c r="E14" s="106">
        <v>180.8047148346006</v>
      </c>
      <c r="F14" s="105">
        <f t="shared" si="0"/>
        <v>2169.656578015207</v>
      </c>
      <c r="G14" s="106">
        <v>192.04552476058254</v>
      </c>
      <c r="H14" s="105">
        <v>2304.5462971269903</v>
      </c>
    </row>
    <row r="15" spans="1:8" ht="35.25" customHeight="1">
      <c r="A15" s="103">
        <v>7</v>
      </c>
      <c r="B15" s="104" t="s">
        <v>106</v>
      </c>
      <c r="C15" s="103" t="s">
        <v>21</v>
      </c>
      <c r="D15" s="103">
        <v>20</v>
      </c>
      <c r="E15" s="106">
        <v>200.89412759400068</v>
      </c>
      <c r="F15" s="105">
        <f t="shared" si="0"/>
        <v>4017.8825518800136</v>
      </c>
      <c r="G15" s="106">
        <v>213.38391640064728</v>
      </c>
      <c r="H15" s="105">
        <v>4267.678328012946</v>
      </c>
    </row>
    <row r="16" spans="1:8" ht="51.75" customHeight="1">
      <c r="A16" s="103">
        <v>8</v>
      </c>
      <c r="B16" s="104" t="s">
        <v>349</v>
      </c>
      <c r="C16" s="103" t="s">
        <v>21</v>
      </c>
      <c r="D16" s="103">
        <v>20</v>
      </c>
      <c r="E16" s="106">
        <v>50.22353189850017</v>
      </c>
      <c r="F16" s="105">
        <f t="shared" si="0"/>
        <v>1004.4706379700034</v>
      </c>
      <c r="G16" s="106">
        <v>53.34597910016182</v>
      </c>
      <c r="H16" s="105">
        <v>1066.9195820032364</v>
      </c>
    </row>
    <row r="17" spans="1:8" ht="21.75" customHeight="1">
      <c r="A17" s="103">
        <v>9</v>
      </c>
      <c r="B17" s="104" t="s">
        <v>50</v>
      </c>
      <c r="C17" s="103" t="s">
        <v>21</v>
      </c>
      <c r="D17" s="103">
        <v>20</v>
      </c>
      <c r="E17" s="106">
        <v>502.2353189850017</v>
      </c>
      <c r="F17" s="105">
        <f t="shared" si="0"/>
        <v>10044.706379700034</v>
      </c>
      <c r="G17" s="106">
        <v>533.4597910016182</v>
      </c>
      <c r="H17" s="105">
        <v>10669.195820032364</v>
      </c>
    </row>
    <row r="18" spans="1:8" ht="34.5" customHeight="1">
      <c r="A18" s="103">
        <v>10</v>
      </c>
      <c r="B18" s="104" t="s">
        <v>12</v>
      </c>
      <c r="C18" s="103" t="s">
        <v>29</v>
      </c>
      <c r="D18" s="103">
        <v>119</v>
      </c>
      <c r="E18" s="106">
        <v>16.071530207520055</v>
      </c>
      <c r="F18" s="105">
        <f t="shared" si="0"/>
        <v>1912.5120946948866</v>
      </c>
      <c r="G18" s="106">
        <v>17.070713312051783</v>
      </c>
      <c r="H18" s="105">
        <v>2031.414884134162</v>
      </c>
    </row>
    <row r="19" spans="1:8" ht="18.75" customHeight="1">
      <c r="A19" s="103">
        <v>11</v>
      </c>
      <c r="B19" s="104" t="s">
        <v>27</v>
      </c>
      <c r="C19" s="103" t="s">
        <v>21</v>
      </c>
      <c r="D19" s="103">
        <v>12</v>
      </c>
      <c r="E19" s="106">
        <v>140.6258893158005</v>
      </c>
      <c r="F19" s="105">
        <f t="shared" si="0"/>
        <v>1687.510671789606</v>
      </c>
      <c r="G19" s="106">
        <v>149.3687414804531</v>
      </c>
      <c r="H19" s="105">
        <v>1792.4248977654374</v>
      </c>
    </row>
    <row r="20" spans="1:8" ht="37.5" customHeight="1">
      <c r="A20" s="103">
        <v>12</v>
      </c>
      <c r="B20" s="104" t="s">
        <v>125</v>
      </c>
      <c r="C20" s="103" t="s">
        <v>21</v>
      </c>
      <c r="D20" s="103">
        <v>20</v>
      </c>
      <c r="E20" s="106">
        <v>40.17882551880014</v>
      </c>
      <c r="F20" s="105">
        <f t="shared" si="0"/>
        <v>803.5765103760027</v>
      </c>
      <c r="G20" s="106">
        <v>42.67678328012946</v>
      </c>
      <c r="H20" s="105">
        <v>853.5356656025892</v>
      </c>
    </row>
    <row r="21" spans="1:8" ht="22.5" customHeight="1">
      <c r="A21" s="103">
        <v>13</v>
      </c>
      <c r="B21" s="107" t="s">
        <v>337</v>
      </c>
      <c r="C21" s="108"/>
      <c r="D21" s="61"/>
      <c r="E21" s="103"/>
      <c r="F21" s="109">
        <f>SUM(F9:F20)</f>
        <v>29475.184486681766</v>
      </c>
      <c r="G21" s="103"/>
      <c r="H21" s="109">
        <v>31307.686181403264</v>
      </c>
    </row>
    <row r="22" spans="1:8" ht="15.75" customHeight="1">
      <c r="A22" s="103">
        <v>14</v>
      </c>
      <c r="B22" s="104" t="s">
        <v>17</v>
      </c>
      <c r="C22" s="501"/>
      <c r="D22" s="502"/>
      <c r="E22" s="502"/>
      <c r="F22" s="502"/>
      <c r="G22" s="104"/>
      <c r="H22" s="110"/>
    </row>
    <row r="23" spans="1:8" ht="18" customHeight="1">
      <c r="A23" s="103">
        <v>15</v>
      </c>
      <c r="B23" s="111" t="s">
        <v>340</v>
      </c>
      <c r="C23" s="103" t="s">
        <v>79</v>
      </c>
      <c r="D23" s="103">
        <v>1</v>
      </c>
      <c r="E23" s="106">
        <v>6428.610019132839</v>
      </c>
      <c r="F23" s="106">
        <v>6428.610019132839</v>
      </c>
      <c r="G23" s="106">
        <v>6828.283132632347</v>
      </c>
      <c r="H23" s="106">
        <v>6828.283132632347</v>
      </c>
    </row>
    <row r="24" spans="1:8" ht="15.75">
      <c r="A24" s="103"/>
      <c r="B24" s="107" t="s">
        <v>98</v>
      </c>
      <c r="C24" s="58"/>
      <c r="D24" s="58"/>
      <c r="E24" s="106">
        <v>0</v>
      </c>
      <c r="F24" s="109">
        <v>37736.296200536104</v>
      </c>
      <c r="G24" s="106">
        <v>0</v>
      </c>
      <c r="H24" s="109">
        <v>38135.96931403561</v>
      </c>
    </row>
    <row r="25" spans="1:8" ht="19.5" customHeight="1">
      <c r="A25" s="103">
        <v>16</v>
      </c>
      <c r="B25" s="111" t="s">
        <v>355</v>
      </c>
      <c r="C25" s="103"/>
      <c r="D25" s="103">
        <v>1</v>
      </c>
      <c r="E25" s="106"/>
      <c r="F25" s="106"/>
      <c r="G25" s="106"/>
      <c r="H25" s="106"/>
    </row>
    <row r="26" spans="1:8" ht="15.75">
      <c r="A26" s="61"/>
      <c r="B26" s="112" t="s">
        <v>341</v>
      </c>
      <c r="C26" s="61"/>
      <c r="D26" s="61"/>
      <c r="E26" s="58"/>
      <c r="F26" s="109">
        <v>33600.01222638362</v>
      </c>
      <c r="G26" s="58"/>
      <c r="H26" s="109">
        <v>38135.96931403561</v>
      </c>
    </row>
    <row r="27" spans="1:8" ht="15.75">
      <c r="A27" s="113"/>
      <c r="B27" s="112" t="s">
        <v>342</v>
      </c>
      <c r="C27" s="114"/>
      <c r="D27" s="114"/>
      <c r="E27" s="103"/>
      <c r="F27" s="159">
        <v>33600</v>
      </c>
      <c r="G27" s="103"/>
      <c r="H27" s="159">
        <v>38135.96931403561</v>
      </c>
    </row>
    <row r="30" ht="12.75">
      <c r="G30" s="34"/>
    </row>
  </sheetData>
  <sheetProtection/>
  <mergeCells count="17">
    <mergeCell ref="C22:F22"/>
    <mergeCell ref="A2:H3"/>
    <mergeCell ref="B1:G1"/>
    <mergeCell ref="G9:G11"/>
    <mergeCell ref="H9:H11"/>
    <mergeCell ref="E9:E11"/>
    <mergeCell ref="F9:F11"/>
    <mergeCell ref="G6:H6"/>
    <mergeCell ref="G5:H5"/>
    <mergeCell ref="E6:F6"/>
    <mergeCell ref="G4:H4"/>
    <mergeCell ref="A5:A7"/>
    <mergeCell ref="B5:B7"/>
    <mergeCell ref="C5:C7"/>
    <mergeCell ref="D5:D7"/>
    <mergeCell ref="E5:F5"/>
    <mergeCell ref="E4:F4"/>
  </mergeCells>
  <printOptions/>
  <pageMargins left="0.34" right="0.17" top="0.84" bottom="0.75" header="0.3" footer="0.3"/>
  <pageSetup horizontalDpi="600" verticalDpi="600" orientation="portrait" paperSize="9" scale="85" r:id="rId1"/>
</worksheet>
</file>

<file path=xl/worksheets/sheet42.xml><?xml version="1.0" encoding="utf-8"?>
<worksheet xmlns="http://schemas.openxmlformats.org/spreadsheetml/2006/main" xmlns:r="http://schemas.openxmlformats.org/officeDocument/2006/relationships">
  <dimension ref="A1:H28"/>
  <sheetViews>
    <sheetView zoomScale="85" zoomScaleNormal="85" zoomScaleSheetLayoutView="55"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O21" sqref="O21"/>
    </sheetView>
  </sheetViews>
  <sheetFormatPr defaultColWidth="9.140625" defaultRowHeight="12.75"/>
  <cols>
    <col min="1" max="1" width="5.8515625" style="0" customWidth="1"/>
    <col min="2" max="2" width="43.8515625" style="0" customWidth="1"/>
    <col min="3" max="3" width="7.28125" style="0" customWidth="1"/>
    <col min="4" max="4" width="5.28125" style="0" bestFit="1" customWidth="1"/>
    <col min="5" max="5" width="11.00390625" style="0" hidden="1" customWidth="1"/>
    <col min="6" max="6" width="11.28125" style="0" hidden="1" customWidth="1"/>
    <col min="7" max="7" width="16.00390625" style="0" customWidth="1"/>
    <col min="8" max="8" width="13.421875" style="0" customWidth="1"/>
  </cols>
  <sheetData>
    <row r="1" spans="1:7" ht="18" customHeight="1">
      <c r="A1" s="96"/>
      <c r="B1" s="493" t="s">
        <v>350</v>
      </c>
      <c r="C1" s="493"/>
      <c r="D1" s="493"/>
      <c r="E1" s="493"/>
      <c r="F1" s="493"/>
      <c r="G1" s="493"/>
    </row>
    <row r="2" spans="1:8" ht="15" customHeight="1">
      <c r="A2" s="503" t="s">
        <v>353</v>
      </c>
      <c r="B2" s="503"/>
      <c r="C2" s="503"/>
      <c r="D2" s="503"/>
      <c r="E2" s="503"/>
      <c r="F2" s="503"/>
      <c r="G2" s="503"/>
      <c r="H2" s="503"/>
    </row>
    <row r="3" spans="1:8" ht="32.25" customHeight="1">
      <c r="A3" s="504"/>
      <c r="B3" s="504"/>
      <c r="C3" s="504"/>
      <c r="D3" s="504"/>
      <c r="E3" s="504"/>
      <c r="F3" s="504"/>
      <c r="G3" s="504"/>
      <c r="H3" s="504"/>
    </row>
    <row r="4" spans="1:8" ht="21" customHeight="1">
      <c r="A4" s="84"/>
      <c r="B4" s="101"/>
      <c r="C4" s="101"/>
      <c r="D4" s="101"/>
      <c r="E4" s="500" t="s">
        <v>413</v>
      </c>
      <c r="F4" s="500"/>
      <c r="G4" s="500" t="s">
        <v>426</v>
      </c>
      <c r="H4" s="500"/>
    </row>
    <row r="5" spans="1:8" ht="34.5" customHeight="1">
      <c r="A5" s="494" t="s">
        <v>325</v>
      </c>
      <c r="B5" s="487" t="s">
        <v>326</v>
      </c>
      <c r="C5" s="487" t="s">
        <v>2</v>
      </c>
      <c r="D5" s="487" t="s">
        <v>76</v>
      </c>
      <c r="E5" s="487" t="s">
        <v>327</v>
      </c>
      <c r="F5" s="487"/>
      <c r="G5" s="487" t="s">
        <v>327</v>
      </c>
      <c r="H5" s="487"/>
    </row>
    <row r="6" spans="1:8" ht="39" customHeight="1">
      <c r="A6" s="495"/>
      <c r="B6" s="487"/>
      <c r="C6" s="487"/>
      <c r="D6" s="487"/>
      <c r="E6" s="498" t="s">
        <v>351</v>
      </c>
      <c r="F6" s="499"/>
      <c r="G6" s="498" t="s">
        <v>352</v>
      </c>
      <c r="H6" s="499"/>
    </row>
    <row r="7" spans="1:8" ht="22.5" customHeight="1">
      <c r="A7" s="496"/>
      <c r="B7" s="487"/>
      <c r="C7" s="487"/>
      <c r="D7" s="487"/>
      <c r="E7" s="85" t="s">
        <v>80</v>
      </c>
      <c r="F7" s="85" t="s">
        <v>332</v>
      </c>
      <c r="G7" s="85" t="s">
        <v>80</v>
      </c>
      <c r="H7" s="85" t="s">
        <v>332</v>
      </c>
    </row>
    <row r="8" spans="1:8" ht="14.25">
      <c r="A8" s="86" t="s">
        <v>333</v>
      </c>
      <c r="B8" s="86" t="s">
        <v>334</v>
      </c>
      <c r="C8" s="87">
        <v>3</v>
      </c>
      <c r="D8" s="86">
        <v>4</v>
      </c>
      <c r="E8" s="88">
        <v>5</v>
      </c>
      <c r="F8" s="88">
        <v>6</v>
      </c>
      <c r="G8" s="88">
        <v>5</v>
      </c>
      <c r="H8" s="88">
        <v>6</v>
      </c>
    </row>
    <row r="9" spans="1:8" ht="20.25" customHeight="1">
      <c r="A9" s="103">
        <v>1</v>
      </c>
      <c r="B9" s="104" t="s">
        <v>5</v>
      </c>
      <c r="C9" s="103" t="s">
        <v>20</v>
      </c>
      <c r="D9" s="103">
        <v>1</v>
      </c>
      <c r="E9" s="505"/>
      <c r="F9" s="507">
        <v>3013.41</v>
      </c>
      <c r="G9" s="505"/>
      <c r="H9" s="507">
        <v>3200.75671311</v>
      </c>
    </row>
    <row r="10" spans="1:8" ht="17.25" customHeight="1">
      <c r="A10" s="103">
        <v>2</v>
      </c>
      <c r="B10" s="104" t="s">
        <v>6</v>
      </c>
      <c r="C10" s="103" t="s">
        <v>20</v>
      </c>
      <c r="D10" s="103">
        <v>1</v>
      </c>
      <c r="E10" s="505"/>
      <c r="F10" s="508"/>
      <c r="G10" s="505"/>
      <c r="H10" s="508"/>
    </row>
    <row r="11" spans="1:8" ht="17.25" customHeight="1">
      <c r="A11" s="103">
        <v>3</v>
      </c>
      <c r="B11" s="104" t="s">
        <v>206</v>
      </c>
      <c r="C11" s="103" t="s">
        <v>20</v>
      </c>
      <c r="D11" s="103">
        <v>1</v>
      </c>
      <c r="E11" s="505"/>
      <c r="F11" s="509"/>
      <c r="G11" s="505"/>
      <c r="H11" s="509"/>
    </row>
    <row r="12" spans="1:8" ht="18.75" customHeight="1">
      <c r="A12" s="103">
        <v>4</v>
      </c>
      <c r="B12" s="104" t="s">
        <v>8</v>
      </c>
      <c r="C12" s="103" t="s">
        <v>21</v>
      </c>
      <c r="D12" s="103">
        <v>20</v>
      </c>
      <c r="E12" s="90">
        <v>200.89412759400068</v>
      </c>
      <c r="F12" s="105">
        <f>E12*D12</f>
        <v>4017.8825518800136</v>
      </c>
      <c r="G12" s="106">
        <v>213.38391640064728</v>
      </c>
      <c r="H12" s="105">
        <v>4267.678328012946</v>
      </c>
    </row>
    <row r="13" spans="1:8" ht="20.25" customHeight="1">
      <c r="A13" s="103">
        <v>5</v>
      </c>
      <c r="B13" s="104" t="s">
        <v>30</v>
      </c>
      <c r="C13" s="103" t="s">
        <v>21</v>
      </c>
      <c r="D13" s="103">
        <v>20</v>
      </c>
      <c r="E13" s="90">
        <v>40.17882551880014</v>
      </c>
      <c r="F13" s="105">
        <f aca="true" t="shared" si="0" ref="F13:F21">E13*D13</f>
        <v>803.5765103760027</v>
      </c>
      <c r="G13" s="106">
        <v>42.67678328012946</v>
      </c>
      <c r="H13" s="105">
        <v>853.5356656025892</v>
      </c>
    </row>
    <row r="14" spans="1:8" ht="19.5" customHeight="1">
      <c r="A14" s="103">
        <v>6</v>
      </c>
      <c r="B14" s="104" t="s">
        <v>9</v>
      </c>
      <c r="C14" s="103" t="s">
        <v>21</v>
      </c>
      <c r="D14" s="103">
        <v>12</v>
      </c>
      <c r="E14" s="90">
        <v>180.8047148346006</v>
      </c>
      <c r="F14" s="105">
        <f t="shared" si="0"/>
        <v>2169.656578015207</v>
      </c>
      <c r="G14" s="106">
        <v>192.04552476058254</v>
      </c>
      <c r="H14" s="105">
        <v>2304.5462971269903</v>
      </c>
    </row>
    <row r="15" spans="1:8" ht="36" customHeight="1">
      <c r="A15" s="103">
        <v>7</v>
      </c>
      <c r="B15" s="104" t="s">
        <v>106</v>
      </c>
      <c r="C15" s="103" t="s">
        <v>21</v>
      </c>
      <c r="D15" s="103">
        <v>20</v>
      </c>
      <c r="E15" s="90">
        <v>200.89412759400068</v>
      </c>
      <c r="F15" s="105">
        <f t="shared" si="0"/>
        <v>4017.8825518800136</v>
      </c>
      <c r="G15" s="106">
        <v>213.38391640064728</v>
      </c>
      <c r="H15" s="105">
        <v>4267.678328012946</v>
      </c>
    </row>
    <row r="16" spans="1:8" ht="51" customHeight="1">
      <c r="A16" s="103">
        <v>8</v>
      </c>
      <c r="B16" s="104" t="s">
        <v>354</v>
      </c>
      <c r="C16" s="103" t="s">
        <v>79</v>
      </c>
      <c r="D16" s="103">
        <v>5</v>
      </c>
      <c r="E16" s="90">
        <v>206.3875183720703</v>
      </c>
      <c r="F16" s="105">
        <f t="shared" si="0"/>
        <v>1031.9375918603514</v>
      </c>
      <c r="G16" s="106">
        <v>219.21883677678028</v>
      </c>
      <c r="H16" s="105">
        <v>1096.0941838839015</v>
      </c>
    </row>
    <row r="17" spans="1:8" ht="51" customHeight="1">
      <c r="A17" s="103">
        <v>9</v>
      </c>
      <c r="B17" s="104" t="s">
        <v>499</v>
      </c>
      <c r="C17" s="103" t="s">
        <v>21</v>
      </c>
      <c r="D17" s="103">
        <v>1</v>
      </c>
      <c r="E17" s="90">
        <v>2837.828377615967</v>
      </c>
      <c r="F17" s="105">
        <f t="shared" si="0"/>
        <v>2837.828377615967</v>
      </c>
      <c r="G17" s="106">
        <v>3014.259005680729</v>
      </c>
      <c r="H17" s="105">
        <v>3014.259005680729</v>
      </c>
    </row>
    <row r="18" spans="1:8" ht="18" customHeight="1">
      <c r="A18" s="103">
        <v>10</v>
      </c>
      <c r="B18" s="104" t="s">
        <v>50</v>
      </c>
      <c r="C18" s="103" t="s">
        <v>21</v>
      </c>
      <c r="D18" s="103">
        <v>20</v>
      </c>
      <c r="E18" s="90">
        <v>502.2353189850017</v>
      </c>
      <c r="F18" s="105">
        <f t="shared" si="0"/>
        <v>10044.706379700034</v>
      </c>
      <c r="G18" s="106">
        <v>533.4597910016182</v>
      </c>
      <c r="H18" s="105">
        <v>10669.195820032364</v>
      </c>
    </row>
    <row r="19" spans="1:8" ht="33" customHeight="1">
      <c r="A19" s="103">
        <v>11</v>
      </c>
      <c r="B19" s="104" t="s">
        <v>12</v>
      </c>
      <c r="C19" s="103" t="s">
        <v>29</v>
      </c>
      <c r="D19" s="103">
        <v>119</v>
      </c>
      <c r="E19" s="90">
        <v>16.071530207520055</v>
      </c>
      <c r="F19" s="105">
        <f t="shared" si="0"/>
        <v>1912.5120946948866</v>
      </c>
      <c r="G19" s="106">
        <v>17.070713312051783</v>
      </c>
      <c r="H19" s="105">
        <v>2031.414884134162</v>
      </c>
    </row>
    <row r="20" spans="1:8" ht="15.75" customHeight="1">
      <c r="A20" s="103">
        <v>12</v>
      </c>
      <c r="B20" s="104" t="s">
        <v>27</v>
      </c>
      <c r="C20" s="103" t="s">
        <v>21</v>
      </c>
      <c r="D20" s="103">
        <v>12</v>
      </c>
      <c r="E20" s="90">
        <v>140.6258893158005</v>
      </c>
      <c r="F20" s="105">
        <f t="shared" si="0"/>
        <v>1687.510671789606</v>
      </c>
      <c r="G20" s="106">
        <v>149.3687414804531</v>
      </c>
      <c r="H20" s="105">
        <v>1792.4248977654374</v>
      </c>
    </row>
    <row r="21" spans="1:8" ht="33" customHeight="1">
      <c r="A21" s="103">
        <v>13</v>
      </c>
      <c r="B21" s="104" t="s">
        <v>125</v>
      </c>
      <c r="C21" s="103" t="s">
        <v>21</v>
      </c>
      <c r="D21" s="103">
        <v>20</v>
      </c>
      <c r="E21" s="90">
        <v>40.17882551880014</v>
      </c>
      <c r="F21" s="105">
        <f t="shared" si="0"/>
        <v>803.5765103760027</v>
      </c>
      <c r="G21" s="106">
        <v>42.67678328012946</v>
      </c>
      <c r="H21" s="105">
        <v>853.5356656025892</v>
      </c>
    </row>
    <row r="22" spans="1:8" ht="19.5" customHeight="1">
      <c r="A22" s="103">
        <v>14</v>
      </c>
      <c r="B22" s="107" t="s">
        <v>337</v>
      </c>
      <c r="C22" s="108"/>
      <c r="D22" s="61"/>
      <c r="E22" s="103"/>
      <c r="F22" s="109">
        <f>SUM(F9:F21)</f>
        <v>32340.479818188083</v>
      </c>
      <c r="G22" s="103"/>
      <c r="H22" s="109">
        <v>34351.11978896466</v>
      </c>
    </row>
    <row r="23" spans="1:8" ht="16.5" customHeight="1">
      <c r="A23" s="103">
        <v>15</v>
      </c>
      <c r="B23" s="104" t="s">
        <v>17</v>
      </c>
      <c r="C23" s="164"/>
      <c r="D23" s="165"/>
      <c r="E23" s="165"/>
      <c r="F23" s="166"/>
      <c r="G23" s="104"/>
      <c r="H23" s="110"/>
    </row>
    <row r="24" spans="1:8" ht="16.5" customHeight="1">
      <c r="A24" s="103">
        <v>16</v>
      </c>
      <c r="B24" s="111" t="s">
        <v>339</v>
      </c>
      <c r="C24" s="103" t="s">
        <v>79</v>
      </c>
      <c r="D24" s="103">
        <v>1</v>
      </c>
      <c r="E24" s="90">
        <v>8638.448830437625</v>
      </c>
      <c r="F24" s="105">
        <v>8638.448830437625</v>
      </c>
      <c r="G24" s="106">
        <v>9175.509832674761</v>
      </c>
      <c r="H24" s="105">
        <v>9175.509832674761</v>
      </c>
    </row>
    <row r="25" spans="1:8" ht="15.75">
      <c r="A25" s="103"/>
      <c r="B25" s="107" t="s">
        <v>98</v>
      </c>
      <c r="C25" s="58"/>
      <c r="D25" s="58"/>
      <c r="E25" s="106"/>
      <c r="F25" s="109">
        <f>F24+F22</f>
        <v>40978.928648625704</v>
      </c>
      <c r="G25" s="106"/>
      <c r="H25" s="109">
        <v>43526.62962163942</v>
      </c>
    </row>
    <row r="26" spans="1:8" ht="24" customHeight="1">
      <c r="A26" s="103">
        <v>17</v>
      </c>
      <c r="B26" s="111" t="s">
        <v>355</v>
      </c>
      <c r="C26" s="103"/>
      <c r="D26" s="103">
        <v>1</v>
      </c>
      <c r="E26" s="106"/>
      <c r="F26" s="106"/>
      <c r="G26" s="106"/>
      <c r="H26" s="106"/>
    </row>
    <row r="27" spans="1:8" ht="15.75">
      <c r="A27" s="61"/>
      <c r="B27" s="112" t="s">
        <v>341</v>
      </c>
      <c r="C27" s="61"/>
      <c r="D27" s="61"/>
      <c r="E27" s="58"/>
      <c r="F27" s="109">
        <v>40424.63832088808</v>
      </c>
      <c r="G27" s="58"/>
      <c r="H27" s="109">
        <v>43526.62962163942</v>
      </c>
    </row>
    <row r="28" spans="1:8" ht="15.75">
      <c r="A28" s="113"/>
      <c r="B28" s="112" t="s">
        <v>342</v>
      </c>
      <c r="C28" s="114"/>
      <c r="D28" s="114"/>
      <c r="E28" s="103"/>
      <c r="F28" s="159">
        <v>40425</v>
      </c>
      <c r="G28" s="103"/>
      <c r="H28" s="159">
        <v>43526.62962163942</v>
      </c>
    </row>
  </sheetData>
  <sheetProtection/>
  <mergeCells count="16">
    <mergeCell ref="E9:E11"/>
    <mergeCell ref="F9:F11"/>
    <mergeCell ref="G9:G11"/>
    <mergeCell ref="H9:H11"/>
    <mergeCell ref="E5:F5"/>
    <mergeCell ref="G5:H5"/>
    <mergeCell ref="E6:F6"/>
    <mergeCell ref="G6:H6"/>
    <mergeCell ref="A5:A7"/>
    <mergeCell ref="B5:B7"/>
    <mergeCell ref="C5:C7"/>
    <mergeCell ref="D5:D7"/>
    <mergeCell ref="B1:G1"/>
    <mergeCell ref="A2:H3"/>
    <mergeCell ref="E4:F4"/>
    <mergeCell ref="G4:H4"/>
  </mergeCells>
  <printOptions/>
  <pageMargins left="0.34" right="0.17" top="0.53" bottom="0.75" header="0.3" footer="0.3"/>
  <pageSetup horizontalDpi="600" verticalDpi="600" orientation="portrait" paperSize="9" scale="84" r:id="rId1"/>
</worksheet>
</file>

<file path=xl/worksheets/sheet43.xml><?xml version="1.0" encoding="utf-8"?>
<worksheet xmlns="http://schemas.openxmlformats.org/spreadsheetml/2006/main" xmlns:r="http://schemas.openxmlformats.org/officeDocument/2006/relationships">
  <sheetPr>
    <tabColor indexed="33"/>
  </sheetPr>
  <dimension ref="A3:J35"/>
  <sheetViews>
    <sheetView zoomScalePageLayoutView="0" workbookViewId="0" topLeftCell="A5">
      <pane xSplit="2" ySplit="4" topLeftCell="C21" activePane="bottomRight" state="frozen"/>
      <selection pane="topLeft" activeCell="A5" sqref="A5"/>
      <selection pane="topRight" activeCell="C5" sqref="C5"/>
      <selection pane="bottomLeft" activeCell="A9" sqref="A9"/>
      <selection pane="bottomRight" activeCell="K29" sqref="K29"/>
    </sheetView>
  </sheetViews>
  <sheetFormatPr defaultColWidth="9.140625" defaultRowHeight="12.75"/>
  <cols>
    <col min="1" max="1" width="5.00390625" style="0" customWidth="1"/>
    <col min="2" max="2" width="70.7109375" style="0" customWidth="1"/>
    <col min="3" max="3" width="8.00390625" style="0" customWidth="1"/>
    <col min="4" max="4" width="6.28125" style="0" customWidth="1"/>
    <col min="5" max="5" width="9.28125" style="0" hidden="1" customWidth="1"/>
    <col min="6" max="6" width="12.57421875" style="0" hidden="1" customWidth="1"/>
    <col min="7" max="7" width="9.28125" style="0" bestFit="1" customWidth="1"/>
    <col min="8" max="8" width="14.57421875" style="0" customWidth="1"/>
  </cols>
  <sheetData>
    <row r="3" spans="5:6" ht="12.75">
      <c r="E3" s="315"/>
      <c r="F3" s="315"/>
    </row>
    <row r="5" spans="1:6" ht="15.75" customHeight="1">
      <c r="A5" s="440" t="s">
        <v>487</v>
      </c>
      <c r="B5" s="441"/>
      <c r="C5" s="441"/>
      <c r="D5" s="441"/>
      <c r="E5" s="442"/>
      <c r="F5" s="443"/>
    </row>
    <row r="6" spans="1:6" ht="21.75" customHeight="1">
      <c r="A6" s="417" t="s">
        <v>383</v>
      </c>
      <c r="B6" s="418"/>
      <c r="C6" s="418"/>
      <c r="D6" s="418"/>
      <c r="E6" s="444"/>
      <c r="F6" s="445"/>
    </row>
    <row r="7" spans="1:8" ht="14.25" customHeight="1">
      <c r="A7" s="328" t="s">
        <v>82</v>
      </c>
      <c r="B7" s="328" t="s">
        <v>1</v>
      </c>
      <c r="C7" s="328" t="s">
        <v>2</v>
      </c>
      <c r="D7" s="328" t="s">
        <v>76</v>
      </c>
      <c r="E7" s="438" t="s">
        <v>415</v>
      </c>
      <c r="F7" s="439"/>
      <c r="G7" s="438" t="s">
        <v>434</v>
      </c>
      <c r="H7" s="439"/>
    </row>
    <row r="8" spans="1:8" ht="15" customHeight="1">
      <c r="A8" s="446"/>
      <c r="B8" s="446"/>
      <c r="C8" s="446"/>
      <c r="D8" s="446"/>
      <c r="E8" s="1" t="s">
        <v>80</v>
      </c>
      <c r="F8" s="1" t="s">
        <v>84</v>
      </c>
      <c r="G8" s="1" t="s">
        <v>80</v>
      </c>
      <c r="H8" s="1" t="s">
        <v>84</v>
      </c>
    </row>
    <row r="9" spans="1:8" ht="19.5" customHeight="1">
      <c r="A9" s="57">
        <v>1</v>
      </c>
      <c r="B9" s="12" t="s">
        <v>8</v>
      </c>
      <c r="C9" s="10" t="s">
        <v>43</v>
      </c>
      <c r="D9" s="10">
        <v>8</v>
      </c>
      <c r="E9" s="20">
        <v>200.89412759400068</v>
      </c>
      <c r="F9" s="20">
        <v>1607.1530207520054</v>
      </c>
      <c r="G9" s="20">
        <v>213.38391640064728</v>
      </c>
      <c r="H9" s="20">
        <v>1707.0713312051782</v>
      </c>
    </row>
    <row r="10" spans="1:10" ht="19.5" customHeight="1">
      <c r="A10" s="57">
        <f>A9+1</f>
        <v>2</v>
      </c>
      <c r="B10" s="12" t="s">
        <v>9</v>
      </c>
      <c r="C10" s="10" t="s">
        <v>43</v>
      </c>
      <c r="D10" s="10">
        <v>30</v>
      </c>
      <c r="E10" s="20">
        <v>180.8047148346006</v>
      </c>
      <c r="F10" s="20">
        <v>5424.141445038018</v>
      </c>
      <c r="G10" s="20">
        <v>192.04552476058254</v>
      </c>
      <c r="H10" s="20">
        <v>5761.3657428174765</v>
      </c>
      <c r="J10" s="34"/>
    </row>
    <row r="11" spans="1:8" ht="19.5" customHeight="1">
      <c r="A11" s="57">
        <f aca="true" t="shared" si="0" ref="A11:A20">A10+1</f>
        <v>3</v>
      </c>
      <c r="B11" s="12" t="s">
        <v>30</v>
      </c>
      <c r="C11" s="10" t="s">
        <v>28</v>
      </c>
      <c r="D11" s="10">
        <v>8</v>
      </c>
      <c r="E11" s="20">
        <v>200.89412759400068</v>
      </c>
      <c r="F11" s="20">
        <v>1607.1530207520054</v>
      </c>
      <c r="G11" s="20">
        <v>213.38391640064728</v>
      </c>
      <c r="H11" s="20">
        <v>1707.0713312051782</v>
      </c>
    </row>
    <row r="12" spans="1:8" ht="19.5" customHeight="1">
      <c r="A12" s="57">
        <f t="shared" si="0"/>
        <v>4</v>
      </c>
      <c r="B12" s="12" t="s">
        <v>31</v>
      </c>
      <c r="C12" s="10" t="s">
        <v>43</v>
      </c>
      <c r="D12" s="10">
        <v>8</v>
      </c>
      <c r="E12" s="20">
        <v>251.11765949250085</v>
      </c>
      <c r="F12" s="20">
        <v>2008.9412759400068</v>
      </c>
      <c r="G12" s="20">
        <v>266.7298955008091</v>
      </c>
      <c r="H12" s="20">
        <v>2133.839164006473</v>
      </c>
    </row>
    <row r="13" spans="1:8" ht="19.5" customHeight="1">
      <c r="A13" s="57">
        <f t="shared" si="0"/>
        <v>5</v>
      </c>
      <c r="B13" s="12" t="s">
        <v>112</v>
      </c>
      <c r="C13" s="10" t="s">
        <v>43</v>
      </c>
      <c r="D13" s="10">
        <v>8</v>
      </c>
      <c r="E13" s="20">
        <v>301.341191391001</v>
      </c>
      <c r="F13" s="20">
        <v>2410.729531128008</v>
      </c>
      <c r="G13" s="20">
        <v>320.07587460097096</v>
      </c>
      <c r="H13" s="20">
        <v>2560.6069968077677</v>
      </c>
    </row>
    <row r="14" spans="1:8" ht="19.5" customHeight="1">
      <c r="A14" s="57">
        <f t="shared" si="0"/>
        <v>6</v>
      </c>
      <c r="B14" s="12" t="s">
        <v>268</v>
      </c>
      <c r="C14" s="10" t="s">
        <v>43</v>
      </c>
      <c r="D14" s="10">
        <v>8</v>
      </c>
      <c r="E14" s="20">
        <v>502.2353189850017</v>
      </c>
      <c r="F14" s="20">
        <v>4017.8825518800136</v>
      </c>
      <c r="G14" s="20">
        <v>533.4597910016182</v>
      </c>
      <c r="H14" s="20">
        <v>4267.678328012946</v>
      </c>
    </row>
    <row r="15" spans="1:8" ht="19.5" customHeight="1">
      <c r="A15" s="57">
        <f t="shared" si="0"/>
        <v>7</v>
      </c>
      <c r="B15" s="12" t="s">
        <v>12</v>
      </c>
      <c r="C15" s="10" t="s">
        <v>29</v>
      </c>
      <c r="D15" s="10">
        <v>237</v>
      </c>
      <c r="E15" s="20">
        <v>16.071530207520055</v>
      </c>
      <c r="F15" s="20">
        <v>3808.9526591822532</v>
      </c>
      <c r="G15" s="20">
        <v>17.070713312051783</v>
      </c>
      <c r="H15" s="20">
        <v>4045.7590549562724</v>
      </c>
    </row>
    <row r="16" spans="1:8" ht="19.5" customHeight="1">
      <c r="A16" s="57">
        <f t="shared" si="0"/>
        <v>8</v>
      </c>
      <c r="B16" s="12" t="s">
        <v>27</v>
      </c>
      <c r="C16" s="10" t="s">
        <v>43</v>
      </c>
      <c r="D16" s="10">
        <v>30</v>
      </c>
      <c r="E16" s="20">
        <v>130.58118293610042</v>
      </c>
      <c r="F16" s="20">
        <v>3917.4354880830124</v>
      </c>
      <c r="G16" s="20">
        <v>138.6995456604207</v>
      </c>
      <c r="H16" s="20">
        <v>4160.986369812621</v>
      </c>
    </row>
    <row r="17" spans="1:8" ht="19.5" customHeight="1">
      <c r="A17" s="57">
        <v>7</v>
      </c>
      <c r="B17" s="12" t="s">
        <v>138</v>
      </c>
      <c r="C17" s="10" t="s">
        <v>28</v>
      </c>
      <c r="D17" s="10">
        <v>8</v>
      </c>
      <c r="E17" s="20">
        <v>100.44706379700034</v>
      </c>
      <c r="F17" s="20">
        <v>803.5765103760027</v>
      </c>
      <c r="G17" s="20">
        <v>106.69195820032364</v>
      </c>
      <c r="H17" s="20">
        <v>853.5356656025891</v>
      </c>
    </row>
    <row r="18" spans="1:8" ht="19.5" customHeight="1">
      <c r="A18" s="57">
        <f t="shared" si="0"/>
        <v>8</v>
      </c>
      <c r="B18" s="12" t="s">
        <v>41</v>
      </c>
      <c r="C18" s="10" t="s">
        <v>43</v>
      </c>
      <c r="D18" s="10">
        <v>8</v>
      </c>
      <c r="E18" s="20">
        <v>50.22353189850017</v>
      </c>
      <c r="F18" s="20">
        <v>401.78825518800136</v>
      </c>
      <c r="G18" s="20">
        <v>53.34597910016182</v>
      </c>
      <c r="H18" s="20">
        <v>426.76783280129456</v>
      </c>
    </row>
    <row r="19" spans="1:8" ht="19.5" customHeight="1">
      <c r="A19" s="57">
        <f t="shared" si="0"/>
        <v>9</v>
      </c>
      <c r="B19" s="12" t="s">
        <v>111</v>
      </c>
      <c r="C19" s="10" t="s">
        <v>43</v>
      </c>
      <c r="D19" s="10">
        <v>8</v>
      </c>
      <c r="E19" s="20">
        <v>80.35765103760028</v>
      </c>
      <c r="F19" s="20">
        <v>642.8612083008022</v>
      </c>
      <c r="G19" s="20">
        <v>85.35356656025893</v>
      </c>
      <c r="H19" s="20">
        <v>682.8285324820714</v>
      </c>
    </row>
    <row r="20" spans="1:8" ht="19.5" customHeight="1">
      <c r="A20" s="57">
        <f t="shared" si="0"/>
        <v>10</v>
      </c>
      <c r="B20" s="12" t="s">
        <v>373</v>
      </c>
      <c r="C20" s="10" t="s">
        <v>43</v>
      </c>
      <c r="D20" s="10">
        <v>45</v>
      </c>
      <c r="E20" s="20">
        <v>50.218223700000294</v>
      </c>
      <c r="F20" s="20">
        <v>2259.820066500013</v>
      </c>
      <c r="G20" s="20">
        <v>53.34034088565301</v>
      </c>
      <c r="H20" s="20">
        <v>2400.3153398543855</v>
      </c>
    </row>
    <row r="21" spans="1:8" ht="19.5" customHeight="1">
      <c r="A21" s="57">
        <v>11</v>
      </c>
      <c r="B21" s="12" t="s">
        <v>269</v>
      </c>
      <c r="C21" s="10" t="s">
        <v>85</v>
      </c>
      <c r="D21" s="10">
        <v>8</v>
      </c>
      <c r="E21" s="20">
        <v>150.6705956955005</v>
      </c>
      <c r="F21" s="20">
        <v>1205.364765564004</v>
      </c>
      <c r="G21" s="20">
        <v>160.03793730048548</v>
      </c>
      <c r="H21" s="20">
        <v>1280.3034984038839</v>
      </c>
    </row>
    <row r="22" spans="1:8" ht="19.5" customHeight="1">
      <c r="A22" s="57">
        <v>12</v>
      </c>
      <c r="B22" s="12" t="s">
        <v>45</v>
      </c>
      <c r="C22" s="10" t="s">
        <v>85</v>
      </c>
      <c r="D22" s="10">
        <v>8</v>
      </c>
      <c r="E22" s="20">
        <v>200.89412759400068</v>
      </c>
      <c r="F22" s="20">
        <v>1607.1530207520054</v>
      </c>
      <c r="G22" s="20">
        <v>213.38391640064728</v>
      </c>
      <c r="H22" s="20">
        <v>1707.0713312051782</v>
      </c>
    </row>
    <row r="23" spans="1:8" ht="19.5" customHeight="1">
      <c r="A23" s="57">
        <v>13</v>
      </c>
      <c r="B23" s="12" t="s">
        <v>46</v>
      </c>
      <c r="C23" s="10" t="s">
        <v>28</v>
      </c>
      <c r="D23" s="10">
        <v>8</v>
      </c>
      <c r="E23" s="20">
        <v>100.44706379700034</v>
      </c>
      <c r="F23" s="20">
        <v>803.5765103760027</v>
      </c>
      <c r="G23" s="20">
        <v>106.69195820032364</v>
      </c>
      <c r="H23" s="20">
        <v>853.5356656025891</v>
      </c>
    </row>
    <row r="24" spans="1:8" ht="26.25" customHeight="1">
      <c r="A24" s="57">
        <v>14</v>
      </c>
      <c r="B24" s="12" t="s">
        <v>57</v>
      </c>
      <c r="C24" s="10" t="s">
        <v>28</v>
      </c>
      <c r="D24" s="10">
        <v>6</v>
      </c>
      <c r="E24" s="20">
        <v>703.1294465790024</v>
      </c>
      <c r="F24" s="20">
        <v>4218.776679474015</v>
      </c>
      <c r="G24" s="20">
        <v>746.8437074022655</v>
      </c>
      <c r="H24" s="20">
        <v>4481.062244413593</v>
      </c>
    </row>
    <row r="25" spans="1:8" ht="19.5" customHeight="1">
      <c r="A25" s="57">
        <v>15</v>
      </c>
      <c r="B25" s="12" t="s">
        <v>146</v>
      </c>
      <c r="C25" s="10" t="s">
        <v>85</v>
      </c>
      <c r="D25" s="10">
        <v>6</v>
      </c>
      <c r="E25" s="20">
        <v>662.9506210602024</v>
      </c>
      <c r="F25" s="20">
        <v>3977.703726361214</v>
      </c>
      <c r="G25" s="20">
        <v>704.1669241221362</v>
      </c>
      <c r="H25" s="20">
        <v>4225.001544732817</v>
      </c>
    </row>
    <row r="26" spans="1:8" ht="19.5" customHeight="1">
      <c r="A26" s="57">
        <v>16</v>
      </c>
      <c r="B26" s="12" t="s">
        <v>374</v>
      </c>
      <c r="C26" s="23" t="s">
        <v>28</v>
      </c>
      <c r="D26" s="10">
        <v>45</v>
      </c>
      <c r="E26" s="20">
        <v>60.264243385552504</v>
      </c>
      <c r="F26" s="20">
        <v>2711.890952349863</v>
      </c>
      <c r="G26" s="20">
        <v>64.01093166107569</v>
      </c>
      <c r="H26" s="20">
        <v>2880.491924748406</v>
      </c>
    </row>
    <row r="27" spans="1:8" ht="19.5" customHeight="1">
      <c r="A27" s="57">
        <v>17</v>
      </c>
      <c r="B27" s="12" t="s">
        <v>375</v>
      </c>
      <c r="C27" s="23" t="s">
        <v>28</v>
      </c>
      <c r="D27" s="10">
        <v>135</v>
      </c>
      <c r="E27" s="20">
        <v>14.0596776686688</v>
      </c>
      <c r="F27" s="20">
        <v>1898.0564852702878</v>
      </c>
      <c r="G27" s="20">
        <v>14.933781889007607</v>
      </c>
      <c r="H27" s="20">
        <v>2016.060555016027</v>
      </c>
    </row>
    <row r="28" spans="1:8" ht="19.5" customHeight="1">
      <c r="A28" s="57">
        <v>18</v>
      </c>
      <c r="B28" s="12" t="s">
        <v>376</v>
      </c>
      <c r="C28" s="23" t="s">
        <v>28</v>
      </c>
      <c r="D28" s="10">
        <v>37</v>
      </c>
      <c r="E28" s="20">
        <v>40.1722040144481</v>
      </c>
      <c r="F28" s="20">
        <v>1486.3715485345797</v>
      </c>
      <c r="G28" s="20">
        <v>42.66975011023035</v>
      </c>
      <c r="H28" s="20">
        <v>1578.7807540785232</v>
      </c>
    </row>
    <row r="29" spans="1:8" ht="19.5" customHeight="1">
      <c r="A29" s="57">
        <v>19</v>
      </c>
      <c r="B29" s="12" t="s">
        <v>377</v>
      </c>
      <c r="C29" s="23" t="s">
        <v>378</v>
      </c>
      <c r="D29" s="10">
        <v>37</v>
      </c>
      <c r="E29" s="20">
        <v>140.1692864873028</v>
      </c>
      <c r="F29" s="20">
        <v>5186.263600030204</v>
      </c>
      <c r="G29" s="20">
        <v>148.8837511975049</v>
      </c>
      <c r="H29" s="20">
        <v>5508.698794307681</v>
      </c>
    </row>
    <row r="30" spans="1:8" ht="19.5" customHeight="1">
      <c r="A30" s="57">
        <v>20</v>
      </c>
      <c r="B30" s="12" t="s">
        <v>379</v>
      </c>
      <c r="C30" s="23" t="s">
        <v>380</v>
      </c>
      <c r="D30" s="10">
        <v>3</v>
      </c>
      <c r="E30" s="20">
        <v>6629.4823878824</v>
      </c>
      <c r="F30" s="20">
        <v>19888.4471636472</v>
      </c>
      <c r="G30" s="20">
        <v>7041.643937419436</v>
      </c>
      <c r="H30" s="20">
        <v>21124.931812258306</v>
      </c>
    </row>
    <row r="31" spans="1:8" ht="19.5" customHeight="1">
      <c r="A31" s="57">
        <v>21</v>
      </c>
      <c r="B31" s="12" t="s">
        <v>381</v>
      </c>
      <c r="C31" s="23" t="s">
        <v>380</v>
      </c>
      <c r="D31" s="10">
        <v>3</v>
      </c>
      <c r="E31" s="20">
        <v>11017.3605416497</v>
      </c>
      <c r="F31" s="20">
        <v>33052.081624949096</v>
      </c>
      <c r="G31" s="20">
        <v>11702.320863884603</v>
      </c>
      <c r="H31" s="20">
        <v>35106.962591653806</v>
      </c>
    </row>
    <row r="32" spans="1:8" ht="22.5" customHeight="1">
      <c r="A32" s="2"/>
      <c r="B32" s="18" t="s">
        <v>98</v>
      </c>
      <c r="D32" s="2"/>
      <c r="E32" s="4"/>
      <c r="F32" s="22">
        <f>SUM(F9:F31)</f>
        <v>104946.12111042862</v>
      </c>
      <c r="G32" s="4"/>
      <c r="H32" s="22">
        <v>111470.72640598507</v>
      </c>
    </row>
    <row r="33" spans="1:8" ht="18" customHeight="1">
      <c r="A33" s="55"/>
      <c r="B33" s="136" t="s">
        <v>396</v>
      </c>
      <c r="C33" s="55"/>
      <c r="D33" s="55"/>
      <c r="E33" s="56"/>
      <c r="F33" s="151">
        <f>7509.2*1.062171</f>
        <v>7976.0544732</v>
      </c>
      <c r="G33" s="40"/>
      <c r="H33" s="151"/>
    </row>
    <row r="34" spans="2:6" ht="12.75" customHeight="1">
      <c r="B34" s="8"/>
      <c r="C34" s="8"/>
      <c r="D34" s="8"/>
      <c r="E34" s="238"/>
      <c r="F34" s="238"/>
    </row>
    <row r="35" spans="2:4" ht="38.25" customHeight="1">
      <c r="B35" s="309" t="s">
        <v>211</v>
      </c>
      <c r="C35" s="309"/>
      <c r="D35" s="309"/>
    </row>
  </sheetData>
  <sheetProtection/>
  <mergeCells count="10">
    <mergeCell ref="B35:D35"/>
    <mergeCell ref="G7:H7"/>
    <mergeCell ref="E3:F3"/>
    <mergeCell ref="A5:F5"/>
    <mergeCell ref="A6:F6"/>
    <mergeCell ref="A7:A8"/>
    <mergeCell ref="B7:B8"/>
    <mergeCell ref="C7:C8"/>
    <mergeCell ref="D7:D8"/>
    <mergeCell ref="E7:F7"/>
  </mergeCells>
  <printOptions/>
  <pageMargins left="1" right="0.17" top="0.31" bottom="0.36" header="0.22" footer="0.16"/>
  <pageSetup horizontalDpi="600" verticalDpi="600" orientation="landscape" paperSize="9" scale="89" r:id="rId1"/>
  <headerFooter alignWithMargins="0">
    <oddFooter>&amp;L&amp;8&amp;Z&amp;F</oddFooter>
  </headerFooter>
</worksheet>
</file>

<file path=xl/worksheets/sheet44.xml><?xml version="1.0" encoding="utf-8"?>
<worksheet xmlns="http://schemas.openxmlformats.org/spreadsheetml/2006/main" xmlns:r="http://schemas.openxmlformats.org/officeDocument/2006/relationships">
  <sheetPr>
    <tabColor indexed="33"/>
  </sheetPr>
  <dimension ref="A3:J35"/>
  <sheetViews>
    <sheetView zoomScalePageLayoutView="0" workbookViewId="0" topLeftCell="A5">
      <pane xSplit="2" ySplit="4" topLeftCell="C22" activePane="bottomRight" state="frozen"/>
      <selection pane="topLeft" activeCell="A5" sqref="A5"/>
      <selection pane="topRight" activeCell="C5" sqref="C5"/>
      <selection pane="bottomLeft" activeCell="A9" sqref="A9"/>
      <selection pane="bottomRight" activeCell="B36" sqref="B36"/>
    </sheetView>
  </sheetViews>
  <sheetFormatPr defaultColWidth="9.140625" defaultRowHeight="12.75"/>
  <cols>
    <col min="1" max="1" width="5.00390625" style="0" customWidth="1"/>
    <col min="2" max="2" width="70.7109375" style="0" customWidth="1"/>
    <col min="3" max="3" width="8.00390625" style="0" customWidth="1"/>
    <col min="4" max="4" width="6.421875" style="0" customWidth="1"/>
    <col min="5" max="5" width="9.28125" style="0" hidden="1" customWidth="1"/>
    <col min="6" max="6" width="12.57421875" style="0" hidden="1" customWidth="1"/>
    <col min="7" max="7" width="9.28125" style="0" bestFit="1" customWidth="1"/>
    <col min="8" max="8" width="14.57421875" style="0" customWidth="1"/>
  </cols>
  <sheetData>
    <row r="3" spans="5:6" ht="12.75">
      <c r="E3" s="315"/>
      <c r="F3" s="315"/>
    </row>
    <row r="5" spans="1:6" ht="15.75" customHeight="1">
      <c r="A5" s="440" t="s">
        <v>488</v>
      </c>
      <c r="B5" s="441"/>
      <c r="C5" s="441"/>
      <c r="D5" s="441"/>
      <c r="E5" s="442"/>
      <c r="F5" s="443"/>
    </row>
    <row r="6" spans="1:6" ht="21.75" customHeight="1">
      <c r="A6" s="417" t="s">
        <v>384</v>
      </c>
      <c r="B6" s="418"/>
      <c r="C6" s="418"/>
      <c r="D6" s="418"/>
      <c r="E6" s="444"/>
      <c r="F6" s="445"/>
    </row>
    <row r="7" spans="1:8" ht="14.25" customHeight="1">
      <c r="A7" s="328" t="s">
        <v>82</v>
      </c>
      <c r="B7" s="328" t="s">
        <v>1</v>
      </c>
      <c r="C7" s="328" t="s">
        <v>2</v>
      </c>
      <c r="D7" s="328" t="s">
        <v>76</v>
      </c>
      <c r="E7" s="438" t="s">
        <v>415</v>
      </c>
      <c r="F7" s="439"/>
      <c r="G7" s="438" t="s">
        <v>434</v>
      </c>
      <c r="H7" s="439"/>
    </row>
    <row r="8" spans="1:8" ht="15" customHeight="1">
      <c r="A8" s="446"/>
      <c r="B8" s="446"/>
      <c r="C8" s="446"/>
      <c r="D8" s="446"/>
      <c r="E8" s="1" t="s">
        <v>80</v>
      </c>
      <c r="F8" s="1" t="s">
        <v>84</v>
      </c>
      <c r="G8" s="1" t="s">
        <v>80</v>
      </c>
      <c r="H8" s="1" t="s">
        <v>84</v>
      </c>
    </row>
    <row r="9" spans="1:8" ht="19.5" customHeight="1">
      <c r="A9" s="57">
        <v>1</v>
      </c>
      <c r="B9" s="12" t="s">
        <v>8</v>
      </c>
      <c r="C9" s="10" t="s">
        <v>43</v>
      </c>
      <c r="D9" s="10">
        <v>6</v>
      </c>
      <c r="E9" s="20">
        <v>200.89412759400068</v>
      </c>
      <c r="F9" s="20">
        <f>E9*D9</f>
        <v>1205.364765564004</v>
      </c>
      <c r="G9" s="20">
        <v>213.38391640064728</v>
      </c>
      <c r="H9" s="20">
        <v>1280.3034984038836</v>
      </c>
    </row>
    <row r="10" spans="1:10" ht="19.5" customHeight="1">
      <c r="A10" s="57">
        <f>A9+1</f>
        <v>2</v>
      </c>
      <c r="B10" s="12" t="s">
        <v>9</v>
      </c>
      <c r="C10" s="10" t="s">
        <v>43</v>
      </c>
      <c r="D10" s="10">
        <v>25</v>
      </c>
      <c r="E10" s="20">
        <v>180.8047148346006</v>
      </c>
      <c r="F10" s="20">
        <f aca="true" t="shared" si="0" ref="F10:F31">E10*D10</f>
        <v>4520.117870865015</v>
      </c>
      <c r="G10" s="20">
        <v>192.04552476058254</v>
      </c>
      <c r="H10" s="20">
        <v>4801.138119014563</v>
      </c>
      <c r="J10" s="34"/>
    </row>
    <row r="11" spans="1:8" ht="19.5" customHeight="1">
      <c r="A11" s="57">
        <f aca="true" t="shared" si="1" ref="A11:A20">A10+1</f>
        <v>3</v>
      </c>
      <c r="B11" s="12" t="s">
        <v>30</v>
      </c>
      <c r="C11" s="10" t="s">
        <v>28</v>
      </c>
      <c r="D11" s="10">
        <v>6</v>
      </c>
      <c r="E11" s="20">
        <v>200.89412759400068</v>
      </c>
      <c r="F11" s="20">
        <f t="shared" si="0"/>
        <v>1205.364765564004</v>
      </c>
      <c r="G11" s="20">
        <v>213.38391640064728</v>
      </c>
      <c r="H11" s="20">
        <v>1280.3034984038836</v>
      </c>
    </row>
    <row r="12" spans="1:8" ht="19.5" customHeight="1">
      <c r="A12" s="57">
        <f t="shared" si="1"/>
        <v>4</v>
      </c>
      <c r="B12" s="12" t="s">
        <v>31</v>
      </c>
      <c r="C12" s="10" t="s">
        <v>43</v>
      </c>
      <c r="D12" s="10">
        <v>6</v>
      </c>
      <c r="E12" s="20">
        <v>251.11765949250085</v>
      </c>
      <c r="F12" s="20">
        <f t="shared" si="0"/>
        <v>1506.7059569550051</v>
      </c>
      <c r="G12" s="20">
        <v>266.7298955008091</v>
      </c>
      <c r="H12" s="20">
        <v>1600.3793730048546</v>
      </c>
    </row>
    <row r="13" spans="1:8" ht="19.5" customHeight="1">
      <c r="A13" s="57">
        <f t="shared" si="1"/>
        <v>5</v>
      </c>
      <c r="B13" s="12" t="s">
        <v>112</v>
      </c>
      <c r="C13" s="10" t="s">
        <v>43</v>
      </c>
      <c r="D13" s="10">
        <v>6</v>
      </c>
      <c r="E13" s="20">
        <v>301.341191391001</v>
      </c>
      <c r="F13" s="20">
        <f t="shared" si="0"/>
        <v>1808.047148346006</v>
      </c>
      <c r="G13" s="20">
        <v>320.07587460097096</v>
      </c>
      <c r="H13" s="20">
        <v>1920.4552476058257</v>
      </c>
    </row>
    <row r="14" spans="1:8" ht="19.5" customHeight="1">
      <c r="A14" s="57">
        <f t="shared" si="1"/>
        <v>6</v>
      </c>
      <c r="B14" s="12" t="s">
        <v>268</v>
      </c>
      <c r="C14" s="10" t="s">
        <v>43</v>
      </c>
      <c r="D14" s="10">
        <v>6</v>
      </c>
      <c r="E14" s="20">
        <v>502.2353189850017</v>
      </c>
      <c r="F14" s="20">
        <f t="shared" si="0"/>
        <v>3013.4119139100103</v>
      </c>
      <c r="G14" s="20">
        <v>533.4597910016182</v>
      </c>
      <c r="H14" s="20">
        <v>3200.7587460097093</v>
      </c>
    </row>
    <row r="15" spans="1:8" ht="19.5" customHeight="1">
      <c r="A15" s="57">
        <f t="shared" si="1"/>
        <v>7</v>
      </c>
      <c r="B15" s="12" t="s">
        <v>12</v>
      </c>
      <c r="C15" s="10" t="s">
        <v>29</v>
      </c>
      <c r="D15" s="10">
        <v>196</v>
      </c>
      <c r="E15" s="20">
        <v>16.071530207520055</v>
      </c>
      <c r="F15" s="20">
        <f t="shared" si="0"/>
        <v>3150.0199206739308</v>
      </c>
      <c r="G15" s="20">
        <v>17.070713312051783</v>
      </c>
      <c r="H15" s="20">
        <v>3345.8598091621493</v>
      </c>
    </row>
    <row r="16" spans="1:8" ht="19.5" customHeight="1">
      <c r="A16" s="57">
        <f t="shared" si="1"/>
        <v>8</v>
      </c>
      <c r="B16" s="12" t="s">
        <v>27</v>
      </c>
      <c r="C16" s="10" t="s">
        <v>43</v>
      </c>
      <c r="D16" s="10">
        <v>25</v>
      </c>
      <c r="E16" s="20">
        <v>130.58118293610042</v>
      </c>
      <c r="F16" s="20">
        <f t="shared" si="0"/>
        <v>3264.5295734025103</v>
      </c>
      <c r="G16" s="20">
        <v>138.6995456604207</v>
      </c>
      <c r="H16" s="20">
        <v>3467.488641510518</v>
      </c>
    </row>
    <row r="17" spans="1:8" ht="19.5" customHeight="1">
      <c r="A17" s="57">
        <v>7</v>
      </c>
      <c r="B17" s="12" t="s">
        <v>138</v>
      </c>
      <c r="C17" s="10" t="s">
        <v>28</v>
      </c>
      <c r="D17" s="10">
        <v>6</v>
      </c>
      <c r="E17" s="20">
        <v>100.44706379700034</v>
      </c>
      <c r="F17" s="20">
        <f t="shared" si="0"/>
        <v>602.682382782002</v>
      </c>
      <c r="G17" s="20">
        <v>106.69195820032364</v>
      </c>
      <c r="H17" s="20">
        <v>640.1517492019418</v>
      </c>
    </row>
    <row r="18" spans="1:8" ht="19.5" customHeight="1">
      <c r="A18" s="57">
        <f t="shared" si="1"/>
        <v>8</v>
      </c>
      <c r="B18" s="12" t="s">
        <v>41</v>
      </c>
      <c r="C18" s="10" t="s">
        <v>43</v>
      </c>
      <c r="D18" s="10">
        <v>6</v>
      </c>
      <c r="E18" s="20">
        <v>50.22353189850017</v>
      </c>
      <c r="F18" s="20">
        <f t="shared" si="0"/>
        <v>301.341191391001</v>
      </c>
      <c r="G18" s="20">
        <v>53.34597910016182</v>
      </c>
      <c r="H18" s="20">
        <v>320.0758746009709</v>
      </c>
    </row>
    <row r="19" spans="1:8" ht="19.5" customHeight="1">
      <c r="A19" s="57">
        <f t="shared" si="1"/>
        <v>9</v>
      </c>
      <c r="B19" s="12" t="s">
        <v>111</v>
      </c>
      <c r="C19" s="10" t="s">
        <v>43</v>
      </c>
      <c r="D19" s="10">
        <v>6</v>
      </c>
      <c r="E19" s="20">
        <v>80.35765103760028</v>
      </c>
      <c r="F19" s="20">
        <f t="shared" si="0"/>
        <v>482.14590622560166</v>
      </c>
      <c r="G19" s="20">
        <v>85.35356656025893</v>
      </c>
      <c r="H19" s="20">
        <v>512.1213993615536</v>
      </c>
    </row>
    <row r="20" spans="1:8" ht="19.5" customHeight="1">
      <c r="A20" s="57">
        <f t="shared" si="1"/>
        <v>10</v>
      </c>
      <c r="B20" s="12" t="s">
        <v>373</v>
      </c>
      <c r="C20" s="10" t="s">
        <v>43</v>
      </c>
      <c r="D20" s="10">
        <v>45</v>
      </c>
      <c r="E20" s="20">
        <v>50.218223700000294</v>
      </c>
      <c r="F20" s="20">
        <f t="shared" si="0"/>
        <v>2259.820066500013</v>
      </c>
      <c r="G20" s="20">
        <v>53.34034088565301</v>
      </c>
      <c r="H20" s="20">
        <v>2400.3153398543855</v>
      </c>
    </row>
    <row r="21" spans="1:8" ht="19.5" customHeight="1">
      <c r="A21" s="57">
        <v>11</v>
      </c>
      <c r="B21" s="12" t="s">
        <v>269</v>
      </c>
      <c r="C21" s="10" t="s">
        <v>85</v>
      </c>
      <c r="D21" s="10">
        <v>6</v>
      </c>
      <c r="E21" s="20">
        <v>150.6705956955005</v>
      </c>
      <c r="F21" s="20">
        <f t="shared" si="0"/>
        <v>904.023574173003</v>
      </c>
      <c r="G21" s="20">
        <v>160.03793730048548</v>
      </c>
      <c r="H21" s="20">
        <v>960.2276238029128</v>
      </c>
    </row>
    <row r="22" spans="1:8" ht="19.5" customHeight="1">
      <c r="A22" s="57">
        <v>12</v>
      </c>
      <c r="B22" s="12" t="s">
        <v>45</v>
      </c>
      <c r="C22" s="10" t="s">
        <v>85</v>
      </c>
      <c r="D22" s="10">
        <v>6</v>
      </c>
      <c r="E22" s="20">
        <v>200.89412759400068</v>
      </c>
      <c r="F22" s="20">
        <f t="shared" si="0"/>
        <v>1205.364765564004</v>
      </c>
      <c r="G22" s="20">
        <v>213.38391640064728</v>
      </c>
      <c r="H22" s="20">
        <v>1280.3034984038836</v>
      </c>
    </row>
    <row r="23" spans="1:8" ht="19.5" customHeight="1">
      <c r="A23" s="57">
        <v>13</v>
      </c>
      <c r="B23" s="12" t="s">
        <v>46</v>
      </c>
      <c r="C23" s="10" t="s">
        <v>28</v>
      </c>
      <c r="D23" s="10">
        <v>6</v>
      </c>
      <c r="E23" s="20">
        <v>100.44706379700034</v>
      </c>
      <c r="F23" s="20">
        <f t="shared" si="0"/>
        <v>602.682382782002</v>
      </c>
      <c r="G23" s="20">
        <v>106.69195820032364</v>
      </c>
      <c r="H23" s="20">
        <v>640.1517492019418</v>
      </c>
    </row>
    <row r="24" spans="1:8" ht="26.25" customHeight="1">
      <c r="A24" s="57">
        <v>14</v>
      </c>
      <c r="B24" s="12" t="s">
        <v>57</v>
      </c>
      <c r="C24" s="10" t="s">
        <v>28</v>
      </c>
      <c r="D24" s="10">
        <v>4</v>
      </c>
      <c r="E24" s="20">
        <v>703.1294465790024</v>
      </c>
      <c r="F24" s="20">
        <f t="shared" si="0"/>
        <v>2812.5177863160097</v>
      </c>
      <c r="G24" s="20">
        <v>746.8437074022655</v>
      </c>
      <c r="H24" s="20">
        <v>2987.374829609062</v>
      </c>
    </row>
    <row r="25" spans="1:8" ht="19.5" customHeight="1">
      <c r="A25" s="57">
        <v>15</v>
      </c>
      <c r="B25" s="12" t="s">
        <v>146</v>
      </c>
      <c r="C25" s="10" t="s">
        <v>85</v>
      </c>
      <c r="D25" s="10">
        <v>4</v>
      </c>
      <c r="E25" s="20">
        <v>662.9506210602024</v>
      </c>
      <c r="F25" s="20">
        <f t="shared" si="0"/>
        <v>2651.8024842408095</v>
      </c>
      <c r="G25" s="20">
        <v>704.1669241221362</v>
      </c>
      <c r="H25" s="20">
        <v>2816.6676964885446</v>
      </c>
    </row>
    <row r="26" spans="1:8" ht="19.5" customHeight="1">
      <c r="A26" s="57">
        <v>16</v>
      </c>
      <c r="B26" s="12" t="s">
        <v>374</v>
      </c>
      <c r="C26" s="23" t="s">
        <v>28</v>
      </c>
      <c r="D26" s="10">
        <v>45</v>
      </c>
      <c r="E26" s="20">
        <v>60.264243385552504</v>
      </c>
      <c r="F26" s="20">
        <f t="shared" si="0"/>
        <v>2711.890952349863</v>
      </c>
      <c r="G26" s="20">
        <v>64.01093166107569</v>
      </c>
      <c r="H26" s="20">
        <v>2880.491924748406</v>
      </c>
    </row>
    <row r="27" spans="1:8" ht="19.5" customHeight="1">
      <c r="A27" s="57">
        <v>17</v>
      </c>
      <c r="B27" s="12" t="s">
        <v>375</v>
      </c>
      <c r="C27" s="23" t="s">
        <v>28</v>
      </c>
      <c r="D27" s="10">
        <v>195</v>
      </c>
      <c r="E27" s="20">
        <v>14.0596776686688</v>
      </c>
      <c r="F27" s="20">
        <f t="shared" si="0"/>
        <v>2741.6371453904158</v>
      </c>
      <c r="G27" s="20">
        <v>14.933781889007607</v>
      </c>
      <c r="H27" s="20">
        <v>2912.0874683564834</v>
      </c>
    </row>
    <row r="28" spans="1:8" ht="19.5" customHeight="1">
      <c r="A28" s="57">
        <v>18</v>
      </c>
      <c r="B28" s="12" t="s">
        <v>376</v>
      </c>
      <c r="C28" s="23" t="s">
        <v>28</v>
      </c>
      <c r="D28" s="10">
        <v>39</v>
      </c>
      <c r="E28" s="20">
        <v>40.1722040144481</v>
      </c>
      <c r="F28" s="20">
        <f t="shared" si="0"/>
        <v>1566.7159565634759</v>
      </c>
      <c r="G28" s="20">
        <v>42.66975011023035</v>
      </c>
      <c r="H28" s="20">
        <v>1664.1202542989838</v>
      </c>
    </row>
    <row r="29" spans="1:8" ht="19.5" customHeight="1">
      <c r="A29" s="57">
        <v>19</v>
      </c>
      <c r="B29" s="12" t="s">
        <v>377</v>
      </c>
      <c r="C29" s="23" t="s">
        <v>378</v>
      </c>
      <c r="D29" s="10">
        <v>39</v>
      </c>
      <c r="E29" s="20">
        <v>140.1692864873028</v>
      </c>
      <c r="F29" s="20">
        <f t="shared" si="0"/>
        <v>5466.602173004809</v>
      </c>
      <c r="G29" s="20">
        <v>148.8837511975049</v>
      </c>
      <c r="H29" s="20">
        <v>5806.466296702691</v>
      </c>
    </row>
    <row r="30" spans="1:8" ht="19.5" customHeight="1">
      <c r="A30" s="57">
        <v>20</v>
      </c>
      <c r="B30" s="12" t="s">
        <v>379</v>
      </c>
      <c r="C30" s="23" t="s">
        <v>380</v>
      </c>
      <c r="D30" s="10">
        <v>2</v>
      </c>
      <c r="E30" s="20">
        <v>6629.4823878824</v>
      </c>
      <c r="F30" s="20">
        <f t="shared" si="0"/>
        <v>13258.9647757648</v>
      </c>
      <c r="G30" s="20">
        <v>7041.643937419436</v>
      </c>
      <c r="H30" s="20">
        <v>14083.287874838872</v>
      </c>
    </row>
    <row r="31" spans="1:8" ht="19.5" customHeight="1">
      <c r="A31" s="57">
        <v>21</v>
      </c>
      <c r="B31" s="12" t="s">
        <v>381</v>
      </c>
      <c r="C31" s="23" t="s">
        <v>380</v>
      </c>
      <c r="D31" s="10">
        <v>2</v>
      </c>
      <c r="E31" s="20">
        <v>11017.3605416497</v>
      </c>
      <c r="F31" s="20">
        <f t="shared" si="0"/>
        <v>22034.7210832994</v>
      </c>
      <c r="G31" s="20">
        <v>11702.320863884603</v>
      </c>
      <c r="H31" s="20">
        <v>23404.641727769205</v>
      </c>
    </row>
    <row r="32" spans="1:8" ht="22.5" customHeight="1">
      <c r="A32" s="2"/>
      <c r="B32" s="18" t="s">
        <v>98</v>
      </c>
      <c r="D32" s="2"/>
      <c r="E32" s="4"/>
      <c r="F32" s="22">
        <f>SUM(F9:F31)</f>
        <v>79276.47454162769</v>
      </c>
      <c r="G32" s="4"/>
      <c r="H32" s="22">
        <v>84205.17224035523</v>
      </c>
    </row>
    <row r="33" spans="1:8" ht="25.5" customHeight="1">
      <c r="A33" s="55"/>
      <c r="B33" s="136" t="s">
        <v>382</v>
      </c>
      <c r="C33" s="55"/>
      <c r="D33" s="55"/>
      <c r="E33" s="56"/>
      <c r="F33" s="151">
        <f>5631.9*1.062171</f>
        <v>5982.040854899999</v>
      </c>
      <c r="G33" s="40"/>
      <c r="H33" s="151"/>
    </row>
    <row r="34" spans="2:6" ht="13.5" customHeight="1">
      <c r="B34" s="8"/>
      <c r="C34" s="8"/>
      <c r="D34" s="8"/>
      <c r="E34" s="238"/>
      <c r="F34" s="238"/>
    </row>
    <row r="35" spans="2:4" ht="39" customHeight="1">
      <c r="B35" s="309" t="s">
        <v>211</v>
      </c>
      <c r="C35" s="309"/>
      <c r="D35" s="309"/>
    </row>
  </sheetData>
  <sheetProtection/>
  <mergeCells count="10">
    <mergeCell ref="B35:D35"/>
    <mergeCell ref="G7:H7"/>
    <mergeCell ref="E3:F3"/>
    <mergeCell ref="A5:F5"/>
    <mergeCell ref="A6:F6"/>
    <mergeCell ref="A7:A8"/>
    <mergeCell ref="B7:B8"/>
    <mergeCell ref="C7:C8"/>
    <mergeCell ref="D7:D8"/>
    <mergeCell ref="E7:F7"/>
  </mergeCells>
  <printOptions/>
  <pageMargins left="1" right="0.17" top="0.26" bottom="0.36" header="0.22" footer="0.16"/>
  <pageSetup horizontalDpi="600" verticalDpi="600" orientation="landscape" paperSize="9" scale="89" r:id="rId1"/>
  <headerFooter alignWithMargins="0">
    <oddFooter>&amp;L&amp;8&amp;Z&amp;F</oddFooter>
  </headerFooter>
</worksheet>
</file>

<file path=xl/worksheets/sheet45.xml><?xml version="1.0" encoding="utf-8"?>
<worksheet xmlns="http://schemas.openxmlformats.org/spreadsheetml/2006/main" xmlns:r="http://schemas.openxmlformats.org/officeDocument/2006/relationships">
  <sheetPr>
    <tabColor indexed="33"/>
  </sheetPr>
  <dimension ref="A3:J35"/>
  <sheetViews>
    <sheetView zoomScalePageLayoutView="0" workbookViewId="0" topLeftCell="A5">
      <pane xSplit="2" ySplit="4" topLeftCell="C21" activePane="bottomRight" state="frozen"/>
      <selection pane="topLeft" activeCell="A5" sqref="A5"/>
      <selection pane="topRight" activeCell="C5" sqref="C5"/>
      <selection pane="bottomLeft" activeCell="A9" sqref="A9"/>
      <selection pane="bottomRight" activeCell="B35" sqref="B35:D35"/>
    </sheetView>
  </sheetViews>
  <sheetFormatPr defaultColWidth="9.140625" defaultRowHeight="12.75"/>
  <cols>
    <col min="1" max="1" width="5.140625" style="0" customWidth="1"/>
    <col min="2" max="2" width="70.7109375" style="0" customWidth="1"/>
    <col min="3" max="3" width="8.00390625" style="0" customWidth="1"/>
    <col min="4" max="4" width="6.28125" style="0" customWidth="1"/>
    <col min="5" max="5" width="0.2890625" style="0" hidden="1" customWidth="1"/>
    <col min="6" max="6" width="12.57421875" style="0" hidden="1" customWidth="1"/>
    <col min="7" max="7" width="9.28125" style="0" bestFit="1" customWidth="1"/>
    <col min="8" max="8" width="14.57421875" style="0" customWidth="1"/>
  </cols>
  <sheetData>
    <row r="3" spans="5:6" ht="12.75">
      <c r="E3" s="315"/>
      <c r="F3" s="315"/>
    </row>
    <row r="5" spans="1:6" ht="15.75" customHeight="1">
      <c r="A5" s="440" t="s">
        <v>403</v>
      </c>
      <c r="B5" s="441"/>
      <c r="C5" s="441"/>
      <c r="D5" s="441"/>
      <c r="E5" s="442"/>
      <c r="F5" s="443"/>
    </row>
    <row r="6" spans="1:6" ht="21.75" customHeight="1">
      <c r="A6" s="417" t="s">
        <v>372</v>
      </c>
      <c r="B6" s="418"/>
      <c r="C6" s="418"/>
      <c r="D6" s="418"/>
      <c r="E6" s="444"/>
      <c r="F6" s="445"/>
    </row>
    <row r="7" spans="1:8" ht="14.25" customHeight="1">
      <c r="A7" s="328" t="s">
        <v>82</v>
      </c>
      <c r="B7" s="328" t="s">
        <v>1</v>
      </c>
      <c r="C7" s="328" t="s">
        <v>2</v>
      </c>
      <c r="D7" s="328" t="s">
        <v>76</v>
      </c>
      <c r="E7" s="438" t="s">
        <v>415</v>
      </c>
      <c r="F7" s="439"/>
      <c r="G7" s="438" t="s">
        <v>434</v>
      </c>
      <c r="H7" s="439"/>
    </row>
    <row r="8" spans="1:8" ht="15" customHeight="1">
      <c r="A8" s="446"/>
      <c r="B8" s="446"/>
      <c r="C8" s="446"/>
      <c r="D8" s="446"/>
      <c r="E8" s="1" t="s">
        <v>80</v>
      </c>
      <c r="F8" s="1" t="s">
        <v>84</v>
      </c>
      <c r="G8" s="1" t="s">
        <v>80</v>
      </c>
      <c r="H8" s="1" t="s">
        <v>84</v>
      </c>
    </row>
    <row r="9" spans="1:8" ht="19.5" customHeight="1">
      <c r="A9" s="57">
        <v>1</v>
      </c>
      <c r="B9" s="12" t="s">
        <v>8</v>
      </c>
      <c r="C9" s="10" t="s">
        <v>43</v>
      </c>
      <c r="D9" s="10">
        <v>10</v>
      </c>
      <c r="E9" s="20">
        <v>200.89412759400068</v>
      </c>
      <c r="F9" s="20">
        <f>E9*D9</f>
        <v>2008.9412759400068</v>
      </c>
      <c r="G9" s="20">
        <v>213.38391640064728</v>
      </c>
      <c r="H9" s="20">
        <v>2133.839164006473</v>
      </c>
    </row>
    <row r="10" spans="1:10" ht="19.5" customHeight="1">
      <c r="A10" s="57">
        <f>A9+1</f>
        <v>2</v>
      </c>
      <c r="B10" s="12" t="s">
        <v>9</v>
      </c>
      <c r="C10" s="10" t="s">
        <v>43</v>
      </c>
      <c r="D10" s="10">
        <v>40</v>
      </c>
      <c r="E10" s="20">
        <v>180.8047148346006</v>
      </c>
      <c r="F10" s="20">
        <f aca="true" t="shared" si="0" ref="F10:F31">E10*D10</f>
        <v>7232.188593384024</v>
      </c>
      <c r="G10" s="20">
        <v>192.04552476058254</v>
      </c>
      <c r="H10" s="20">
        <v>7681.820990423302</v>
      </c>
      <c r="J10" s="34"/>
    </row>
    <row r="11" spans="1:8" ht="19.5" customHeight="1">
      <c r="A11" s="57">
        <f aca="true" t="shared" si="1" ref="A11:A20">A10+1</f>
        <v>3</v>
      </c>
      <c r="B11" s="12" t="s">
        <v>30</v>
      </c>
      <c r="C11" s="10" t="s">
        <v>28</v>
      </c>
      <c r="D11" s="10">
        <v>10</v>
      </c>
      <c r="E11" s="20">
        <v>200.89412759400068</v>
      </c>
      <c r="F11" s="20">
        <f t="shared" si="0"/>
        <v>2008.9412759400068</v>
      </c>
      <c r="G11" s="20">
        <v>213.38391640064728</v>
      </c>
      <c r="H11" s="20">
        <v>2133.839164006473</v>
      </c>
    </row>
    <row r="12" spans="1:8" ht="19.5" customHeight="1">
      <c r="A12" s="57">
        <f t="shared" si="1"/>
        <v>4</v>
      </c>
      <c r="B12" s="12" t="s">
        <v>31</v>
      </c>
      <c r="C12" s="10" t="s">
        <v>43</v>
      </c>
      <c r="D12" s="10">
        <v>10</v>
      </c>
      <c r="E12" s="20">
        <v>251.11765949250085</v>
      </c>
      <c r="F12" s="20">
        <f t="shared" si="0"/>
        <v>2511.1765949250084</v>
      </c>
      <c r="G12" s="20">
        <v>266.7298955008091</v>
      </c>
      <c r="H12" s="20">
        <v>2667.298955008091</v>
      </c>
    </row>
    <row r="13" spans="1:8" ht="19.5" customHeight="1">
      <c r="A13" s="57">
        <f t="shared" si="1"/>
        <v>5</v>
      </c>
      <c r="B13" s="12" t="s">
        <v>112</v>
      </c>
      <c r="C13" s="10" t="s">
        <v>43</v>
      </c>
      <c r="D13" s="10">
        <v>10</v>
      </c>
      <c r="E13" s="20">
        <v>301.341191391001</v>
      </c>
      <c r="F13" s="20">
        <f t="shared" si="0"/>
        <v>3013.4119139100103</v>
      </c>
      <c r="G13" s="20">
        <v>320.07587460097096</v>
      </c>
      <c r="H13" s="20">
        <v>3200.7587460097097</v>
      </c>
    </row>
    <row r="14" spans="1:8" ht="19.5" customHeight="1">
      <c r="A14" s="57">
        <f t="shared" si="1"/>
        <v>6</v>
      </c>
      <c r="B14" s="12" t="s">
        <v>268</v>
      </c>
      <c r="C14" s="10" t="s">
        <v>43</v>
      </c>
      <c r="D14" s="10">
        <v>10</v>
      </c>
      <c r="E14" s="20">
        <v>502.2353189850017</v>
      </c>
      <c r="F14" s="20">
        <f t="shared" si="0"/>
        <v>5022.353189850017</v>
      </c>
      <c r="G14" s="20">
        <v>533.4597910016182</v>
      </c>
      <c r="H14" s="20">
        <v>5334.597910016182</v>
      </c>
    </row>
    <row r="15" spans="1:8" ht="19.5" customHeight="1">
      <c r="A15" s="57">
        <f t="shared" si="1"/>
        <v>7</v>
      </c>
      <c r="B15" s="12" t="s">
        <v>12</v>
      </c>
      <c r="C15" s="10" t="s">
        <v>29</v>
      </c>
      <c r="D15" s="10">
        <v>315</v>
      </c>
      <c r="E15" s="20">
        <v>16.071530207520055</v>
      </c>
      <c r="F15" s="20">
        <f t="shared" si="0"/>
        <v>5062.532015368817</v>
      </c>
      <c r="G15" s="20">
        <v>17.070713312051783</v>
      </c>
      <c r="H15" s="20">
        <v>5377.274693296312</v>
      </c>
    </row>
    <row r="16" spans="1:8" ht="19.5" customHeight="1">
      <c r="A16" s="57">
        <f t="shared" si="1"/>
        <v>8</v>
      </c>
      <c r="B16" s="12" t="s">
        <v>27</v>
      </c>
      <c r="C16" s="10" t="s">
        <v>43</v>
      </c>
      <c r="D16" s="10">
        <v>40</v>
      </c>
      <c r="E16" s="20">
        <v>130.58118293610042</v>
      </c>
      <c r="F16" s="20">
        <f t="shared" si="0"/>
        <v>5223.2473174440165</v>
      </c>
      <c r="G16" s="20">
        <v>138.6995456604207</v>
      </c>
      <c r="H16" s="20">
        <v>5547.981826416828</v>
      </c>
    </row>
    <row r="17" spans="1:8" ht="19.5" customHeight="1">
      <c r="A17" s="57">
        <v>7</v>
      </c>
      <c r="B17" s="12" t="s">
        <v>138</v>
      </c>
      <c r="C17" s="10" t="s">
        <v>28</v>
      </c>
      <c r="D17" s="10">
        <v>10</v>
      </c>
      <c r="E17" s="20">
        <v>100.44706379700034</v>
      </c>
      <c r="F17" s="20">
        <f t="shared" si="0"/>
        <v>1004.4706379700034</v>
      </c>
      <c r="G17" s="20">
        <v>106.69195820032364</v>
      </c>
      <c r="H17" s="20">
        <v>1066.9195820032364</v>
      </c>
    </row>
    <row r="18" spans="1:8" ht="19.5" customHeight="1">
      <c r="A18" s="57">
        <f t="shared" si="1"/>
        <v>8</v>
      </c>
      <c r="B18" s="12" t="s">
        <v>41</v>
      </c>
      <c r="C18" s="10" t="s">
        <v>43</v>
      </c>
      <c r="D18" s="10">
        <v>10</v>
      </c>
      <c r="E18" s="20">
        <v>50.22353189850017</v>
      </c>
      <c r="F18" s="20">
        <f t="shared" si="0"/>
        <v>502.2353189850017</v>
      </c>
      <c r="G18" s="20">
        <v>53.34597910016182</v>
      </c>
      <c r="H18" s="20">
        <v>533.4597910016182</v>
      </c>
    </row>
    <row r="19" spans="1:8" ht="19.5" customHeight="1">
      <c r="A19" s="57">
        <f t="shared" si="1"/>
        <v>9</v>
      </c>
      <c r="B19" s="12" t="s">
        <v>111</v>
      </c>
      <c r="C19" s="10" t="s">
        <v>43</v>
      </c>
      <c r="D19" s="10">
        <v>10</v>
      </c>
      <c r="E19" s="20">
        <v>80.35765103760028</v>
      </c>
      <c r="F19" s="20">
        <f t="shared" si="0"/>
        <v>803.5765103760027</v>
      </c>
      <c r="G19" s="20">
        <v>85.35356656025893</v>
      </c>
      <c r="H19" s="20">
        <v>853.5356656025892</v>
      </c>
    </row>
    <row r="20" spans="1:8" ht="19.5" customHeight="1">
      <c r="A20" s="57">
        <f t="shared" si="1"/>
        <v>10</v>
      </c>
      <c r="B20" s="12" t="s">
        <v>373</v>
      </c>
      <c r="C20" s="10" t="s">
        <v>43</v>
      </c>
      <c r="D20" s="10">
        <v>65</v>
      </c>
      <c r="E20" s="20">
        <v>50.218223700000294</v>
      </c>
      <c r="F20" s="20">
        <f t="shared" si="0"/>
        <v>3264.184540500019</v>
      </c>
      <c r="G20" s="20">
        <v>53.34034088565301</v>
      </c>
      <c r="H20" s="20">
        <v>3467.122157567446</v>
      </c>
    </row>
    <row r="21" spans="1:8" ht="19.5" customHeight="1">
      <c r="A21" s="57">
        <v>11</v>
      </c>
      <c r="B21" s="12" t="s">
        <v>269</v>
      </c>
      <c r="C21" s="10" t="s">
        <v>85</v>
      </c>
      <c r="D21" s="10">
        <v>10</v>
      </c>
      <c r="E21" s="20">
        <v>150.6705956955005</v>
      </c>
      <c r="F21" s="20">
        <f t="shared" si="0"/>
        <v>1506.7059569550051</v>
      </c>
      <c r="G21" s="20">
        <v>160.03793730048548</v>
      </c>
      <c r="H21" s="20">
        <v>1600.3793730048549</v>
      </c>
    </row>
    <row r="22" spans="1:8" ht="19.5" customHeight="1">
      <c r="A22" s="57">
        <v>12</v>
      </c>
      <c r="B22" s="12" t="s">
        <v>45</v>
      </c>
      <c r="C22" s="10" t="s">
        <v>85</v>
      </c>
      <c r="D22" s="10">
        <v>10</v>
      </c>
      <c r="E22" s="20">
        <v>200.89412759400068</v>
      </c>
      <c r="F22" s="20">
        <f t="shared" si="0"/>
        <v>2008.9412759400068</v>
      </c>
      <c r="G22" s="20">
        <v>213.38391640064728</v>
      </c>
      <c r="H22" s="20">
        <v>2133.839164006473</v>
      </c>
    </row>
    <row r="23" spans="1:8" ht="19.5" customHeight="1">
      <c r="A23" s="57">
        <v>13</v>
      </c>
      <c r="B23" s="12" t="s">
        <v>46</v>
      </c>
      <c r="C23" s="10" t="s">
        <v>28</v>
      </c>
      <c r="D23" s="10">
        <v>10</v>
      </c>
      <c r="E23" s="20">
        <v>100.44706379700034</v>
      </c>
      <c r="F23" s="20">
        <f t="shared" si="0"/>
        <v>1004.4706379700034</v>
      </c>
      <c r="G23" s="20">
        <v>106.69195820032364</v>
      </c>
      <c r="H23" s="20">
        <v>1066.9195820032364</v>
      </c>
    </row>
    <row r="24" spans="1:8" ht="26.25" customHeight="1">
      <c r="A24" s="57">
        <v>14</v>
      </c>
      <c r="B24" s="12" t="s">
        <v>57</v>
      </c>
      <c r="C24" s="10" t="s">
        <v>28</v>
      </c>
      <c r="D24" s="10">
        <v>10</v>
      </c>
      <c r="E24" s="20">
        <v>703.1294465790024</v>
      </c>
      <c r="F24" s="20">
        <f t="shared" si="0"/>
        <v>7031.294465790024</v>
      </c>
      <c r="G24" s="20">
        <v>746.8437074022655</v>
      </c>
      <c r="H24" s="20">
        <v>7468.437074022655</v>
      </c>
    </row>
    <row r="25" spans="1:8" ht="19.5" customHeight="1">
      <c r="A25" s="57">
        <v>15</v>
      </c>
      <c r="B25" s="12" t="s">
        <v>146</v>
      </c>
      <c r="C25" s="10" t="s">
        <v>85</v>
      </c>
      <c r="D25" s="10">
        <v>10</v>
      </c>
      <c r="E25" s="20">
        <v>662.9506210602024</v>
      </c>
      <c r="F25" s="20">
        <f t="shared" si="0"/>
        <v>6629.506210602023</v>
      </c>
      <c r="G25" s="20">
        <v>704.1669241221362</v>
      </c>
      <c r="H25" s="20">
        <v>7041.6692412213615</v>
      </c>
    </row>
    <row r="26" spans="1:8" ht="19.5" customHeight="1">
      <c r="A26" s="57">
        <v>16</v>
      </c>
      <c r="B26" s="12" t="s">
        <v>374</v>
      </c>
      <c r="C26" s="10" t="s">
        <v>28</v>
      </c>
      <c r="D26" s="10">
        <v>65</v>
      </c>
      <c r="E26" s="20">
        <v>60.264243385552504</v>
      </c>
      <c r="F26" s="20">
        <f t="shared" si="0"/>
        <v>3917.175820060913</v>
      </c>
      <c r="G26" s="20">
        <v>64.01093166107569</v>
      </c>
      <c r="H26" s="20">
        <v>4160.71055796992</v>
      </c>
    </row>
    <row r="27" spans="1:8" ht="19.5" customHeight="1">
      <c r="A27" s="57">
        <v>17</v>
      </c>
      <c r="B27" s="12" t="s">
        <v>375</v>
      </c>
      <c r="C27" s="10" t="s">
        <v>28</v>
      </c>
      <c r="D27" s="10">
        <v>195</v>
      </c>
      <c r="E27" s="20">
        <v>14.0596776686688</v>
      </c>
      <c r="F27" s="20">
        <f t="shared" si="0"/>
        <v>2741.6371453904158</v>
      </c>
      <c r="G27" s="20">
        <v>14.933781889007607</v>
      </c>
      <c r="H27" s="20">
        <v>2912.0874683564834</v>
      </c>
    </row>
    <row r="28" spans="1:8" ht="19.5" customHeight="1">
      <c r="A28" s="57">
        <v>18</v>
      </c>
      <c r="B28" s="12" t="s">
        <v>376</v>
      </c>
      <c r="C28" s="10" t="s">
        <v>28</v>
      </c>
      <c r="D28" s="10">
        <v>55</v>
      </c>
      <c r="E28" s="20">
        <v>40.1722040144481</v>
      </c>
      <c r="F28" s="20">
        <f t="shared" si="0"/>
        <v>2209.4712207946454</v>
      </c>
      <c r="G28" s="20">
        <v>42.66975011023035</v>
      </c>
      <c r="H28" s="20">
        <v>2346.8362560626692</v>
      </c>
    </row>
    <row r="29" spans="1:8" ht="19.5" customHeight="1">
      <c r="A29" s="57">
        <v>19</v>
      </c>
      <c r="B29" s="12" t="s">
        <v>377</v>
      </c>
      <c r="C29" s="10" t="s">
        <v>378</v>
      </c>
      <c r="D29" s="10">
        <v>55</v>
      </c>
      <c r="E29" s="20">
        <v>140.1692864873028</v>
      </c>
      <c r="F29" s="20">
        <f t="shared" si="0"/>
        <v>7709.310756801654</v>
      </c>
      <c r="G29" s="20">
        <v>148.8837511975049</v>
      </c>
      <c r="H29" s="20">
        <v>8188.606315862769</v>
      </c>
    </row>
    <row r="30" spans="1:8" ht="19.5" customHeight="1">
      <c r="A30" s="57">
        <v>20</v>
      </c>
      <c r="B30" s="12" t="s">
        <v>379</v>
      </c>
      <c r="C30" s="10" t="s">
        <v>380</v>
      </c>
      <c r="D30" s="10">
        <v>4</v>
      </c>
      <c r="E30" s="20">
        <v>6629.4823878824</v>
      </c>
      <c r="F30" s="20">
        <f t="shared" si="0"/>
        <v>26517.9295515296</v>
      </c>
      <c r="G30" s="20">
        <v>7041.643937419436</v>
      </c>
      <c r="H30" s="20">
        <v>28166.575749677744</v>
      </c>
    </row>
    <row r="31" spans="1:8" ht="19.5" customHeight="1">
      <c r="A31" s="57">
        <v>21</v>
      </c>
      <c r="B31" s="12" t="s">
        <v>381</v>
      </c>
      <c r="C31" s="10" t="s">
        <v>380</v>
      </c>
      <c r="D31" s="10">
        <v>4</v>
      </c>
      <c r="E31" s="20">
        <v>11017.3605416497</v>
      </c>
      <c r="F31" s="20">
        <f t="shared" si="0"/>
        <v>44069.4421665988</v>
      </c>
      <c r="G31" s="20">
        <v>11702.320863884603</v>
      </c>
      <c r="H31" s="20">
        <v>46809.28345553841</v>
      </c>
    </row>
    <row r="32" spans="1:8" ht="18" customHeight="1">
      <c r="A32" s="2"/>
      <c r="B32" s="18" t="s">
        <v>98</v>
      </c>
      <c r="D32" s="2"/>
      <c r="E32" s="4"/>
      <c r="F32" s="22">
        <f>SUM(F9:F31)</f>
        <v>143003.144393026</v>
      </c>
      <c r="G32" s="4"/>
      <c r="H32" s="22">
        <v>151893.79288308485</v>
      </c>
    </row>
    <row r="33" spans="1:8" ht="25.5" customHeight="1">
      <c r="A33" s="55"/>
      <c r="B33" s="136" t="s">
        <v>396</v>
      </c>
      <c r="C33" s="55"/>
      <c r="D33" s="55"/>
      <c r="E33" s="56"/>
      <c r="F33" s="151">
        <f>9386.51*1.062171</f>
        <v>9970.07871321</v>
      </c>
      <c r="G33" s="40"/>
      <c r="H33" s="151"/>
    </row>
    <row r="34" spans="2:6" ht="13.5" customHeight="1">
      <c r="B34" s="8"/>
      <c r="C34" s="8"/>
      <c r="D34" s="8"/>
      <c r="E34" s="287"/>
      <c r="F34" s="288"/>
    </row>
    <row r="35" spans="2:4" ht="39" customHeight="1">
      <c r="B35" s="510" t="s">
        <v>211</v>
      </c>
      <c r="C35" s="309"/>
      <c r="D35" s="309"/>
    </row>
  </sheetData>
  <sheetProtection/>
  <mergeCells count="10">
    <mergeCell ref="B35:D35"/>
    <mergeCell ref="G7:H7"/>
    <mergeCell ref="E3:F3"/>
    <mergeCell ref="A5:F5"/>
    <mergeCell ref="A6:F6"/>
    <mergeCell ref="A7:A8"/>
    <mergeCell ref="B7:B8"/>
    <mergeCell ref="C7:C8"/>
    <mergeCell ref="D7:D8"/>
    <mergeCell ref="E7:F7"/>
  </mergeCells>
  <printOptions/>
  <pageMargins left="1" right="0.17" top="0.19" bottom="0.36" header="0.22" footer="0.16"/>
  <pageSetup horizontalDpi="600" verticalDpi="600" orientation="landscape" paperSize="9" scale="89" r:id="rId1"/>
  <headerFooter alignWithMargins="0">
    <oddFooter>&amp;L&amp;8&amp;Z&amp;F</oddFooter>
  </headerFooter>
</worksheet>
</file>

<file path=xl/worksheets/sheet5.xml><?xml version="1.0" encoding="utf-8"?>
<worksheet xmlns="http://schemas.openxmlformats.org/spreadsheetml/2006/main" xmlns:r="http://schemas.openxmlformats.org/officeDocument/2006/relationships">
  <sheetPr>
    <tabColor indexed="33"/>
  </sheetPr>
  <dimension ref="A2:H24"/>
  <sheetViews>
    <sheetView zoomScalePageLayoutView="0" workbookViewId="0" topLeftCell="A1">
      <pane xSplit="2" ySplit="8" topLeftCell="C9" activePane="bottomRight" state="frozen"/>
      <selection pane="topLeft" activeCell="A1" sqref="A1"/>
      <selection pane="topRight" activeCell="C1" sqref="C1"/>
      <selection pane="bottomLeft" activeCell="A8" sqref="A8"/>
      <selection pane="bottomRight" activeCell="L16" sqref="L16"/>
    </sheetView>
  </sheetViews>
  <sheetFormatPr defaultColWidth="9.140625" defaultRowHeight="12.75"/>
  <cols>
    <col min="1" max="1" width="5.421875" style="0" customWidth="1"/>
    <col min="2" max="2" width="33.57421875" style="0" customWidth="1"/>
    <col min="3" max="3" width="5.7109375" style="0" customWidth="1"/>
    <col min="4" max="4" width="5.421875" style="0" customWidth="1"/>
    <col min="5" max="5" width="0.13671875" style="0" customWidth="1"/>
    <col min="6" max="6" width="12.8515625" style="0" hidden="1" customWidth="1"/>
    <col min="7" max="7" width="11.7109375" style="0" customWidth="1"/>
    <col min="8" max="8" width="12.57421875" style="0" customWidth="1"/>
  </cols>
  <sheetData>
    <row r="2" spans="2:8" ht="15.75" customHeight="1">
      <c r="B2" s="360" t="s">
        <v>405</v>
      </c>
      <c r="C2" s="360"/>
      <c r="D2" s="360"/>
      <c r="E2" s="360"/>
      <c r="F2" s="360"/>
      <c r="G2" s="360"/>
      <c r="H2" s="271"/>
    </row>
    <row r="3" spans="2:8" ht="15" customHeight="1">
      <c r="B3" s="9"/>
      <c r="C3" s="9"/>
      <c r="D3" s="9"/>
      <c r="E3" s="9"/>
      <c r="F3" s="9"/>
      <c r="G3" s="9"/>
      <c r="H3" s="9"/>
    </row>
    <row r="4" spans="2:8" ht="32.25" customHeight="1">
      <c r="B4" s="360" t="s">
        <v>497</v>
      </c>
      <c r="C4" s="360"/>
      <c r="D4" s="360"/>
      <c r="E4" s="360"/>
      <c r="F4" s="360"/>
      <c r="G4" s="360"/>
      <c r="H4" s="360"/>
    </row>
    <row r="5" spans="2:8" ht="17.25" customHeight="1">
      <c r="B5" s="211"/>
      <c r="C5" s="211"/>
      <c r="D5" s="211"/>
      <c r="E5" s="211"/>
      <c r="F5" s="211"/>
      <c r="G5" s="211"/>
      <c r="H5" s="211"/>
    </row>
    <row r="6" spans="1:8" ht="27" customHeight="1">
      <c r="A6" s="320" t="s">
        <v>82</v>
      </c>
      <c r="B6" s="321" t="s">
        <v>1</v>
      </c>
      <c r="C6" s="321" t="s">
        <v>2</v>
      </c>
      <c r="D6" s="321" t="s">
        <v>76</v>
      </c>
      <c r="E6" s="321" t="s">
        <v>406</v>
      </c>
      <c r="F6" s="321"/>
      <c r="G6" s="321" t="s">
        <v>406</v>
      </c>
      <c r="H6" s="321"/>
    </row>
    <row r="7" spans="1:8" ht="15.75" customHeight="1">
      <c r="A7" s="320"/>
      <c r="B7" s="321"/>
      <c r="C7" s="321"/>
      <c r="D7" s="321"/>
      <c r="E7" s="321" t="s">
        <v>414</v>
      </c>
      <c r="F7" s="321"/>
      <c r="G7" s="321" t="s">
        <v>427</v>
      </c>
      <c r="H7" s="321"/>
    </row>
    <row r="8" spans="1:8" ht="16.5" customHeight="1">
      <c r="A8" s="320"/>
      <c r="B8" s="321"/>
      <c r="C8" s="321"/>
      <c r="D8" s="321"/>
      <c r="E8" s="1" t="s">
        <v>80</v>
      </c>
      <c r="F8" s="1" t="s">
        <v>84</v>
      </c>
      <c r="G8" s="1" t="s">
        <v>80</v>
      </c>
      <c r="H8" s="1" t="s">
        <v>84</v>
      </c>
    </row>
    <row r="9" spans="1:8" ht="24" customHeight="1">
      <c r="A9" s="199">
        <v>1</v>
      </c>
      <c r="B9" s="230" t="s">
        <v>8</v>
      </c>
      <c r="C9" s="199" t="s">
        <v>21</v>
      </c>
      <c r="D9" s="196">
        <v>1</v>
      </c>
      <c r="E9" s="198">
        <v>241.07295311280046</v>
      </c>
      <c r="F9" s="198">
        <v>241.07295311280046</v>
      </c>
      <c r="G9" s="198">
        <f>E9*1.062171</f>
        <v>256.0606996807764</v>
      </c>
      <c r="H9" s="198">
        <v>256.0606996807764</v>
      </c>
    </row>
    <row r="10" spans="1:8" ht="30" customHeight="1">
      <c r="A10" s="199">
        <v>2</v>
      </c>
      <c r="B10" s="197" t="s">
        <v>10</v>
      </c>
      <c r="C10" s="199" t="s">
        <v>21</v>
      </c>
      <c r="D10" s="196">
        <v>1</v>
      </c>
      <c r="E10" s="198">
        <v>301.341191391001</v>
      </c>
      <c r="F10" s="198">
        <v>301.341191391001</v>
      </c>
      <c r="G10" s="198">
        <f aca="true" t="shared" si="0" ref="G10:G18">E10*1.062171</f>
        <v>320.07587460097096</v>
      </c>
      <c r="H10" s="198">
        <v>320.07587460097096</v>
      </c>
    </row>
    <row r="11" spans="1:8" ht="30" customHeight="1">
      <c r="A11" s="199">
        <f>A10+1</f>
        <v>3</v>
      </c>
      <c r="B11" s="197" t="s">
        <v>11</v>
      </c>
      <c r="C11" s="199" t="s">
        <v>21</v>
      </c>
      <c r="D11" s="196">
        <v>1</v>
      </c>
      <c r="E11" s="198">
        <v>78.34870976166027</v>
      </c>
      <c r="F11" s="198">
        <v>78.34870976166027</v>
      </c>
      <c r="G11" s="198">
        <f t="shared" si="0"/>
        <v>83.21972739625245</v>
      </c>
      <c r="H11" s="198">
        <v>83.21972739625245</v>
      </c>
    </row>
    <row r="12" spans="1:8" ht="30" customHeight="1">
      <c r="A12" s="199">
        <f>A11+1</f>
        <v>4</v>
      </c>
      <c r="B12" s="197" t="s">
        <v>83</v>
      </c>
      <c r="C12" s="199" t="s">
        <v>21</v>
      </c>
      <c r="D12" s="196">
        <v>1</v>
      </c>
      <c r="E12" s="198">
        <v>80.35765103760028</v>
      </c>
      <c r="F12" s="198">
        <v>80.35765103760028</v>
      </c>
      <c r="G12" s="198">
        <f t="shared" si="0"/>
        <v>85.35356656025893</v>
      </c>
      <c r="H12" s="198">
        <v>85.35356656025893</v>
      </c>
    </row>
    <row r="13" spans="1:8" ht="21" customHeight="1">
      <c r="A13" s="199">
        <f>A12+1</f>
        <v>5</v>
      </c>
      <c r="B13" s="230" t="s">
        <v>62</v>
      </c>
      <c r="C13" s="199" t="s">
        <v>21</v>
      </c>
      <c r="D13" s="196">
        <v>1</v>
      </c>
      <c r="E13" s="198">
        <v>803.5765103760027</v>
      </c>
      <c r="F13" s="198">
        <v>803.5765103760027</v>
      </c>
      <c r="G13" s="198">
        <f t="shared" si="0"/>
        <v>853.5356656025891</v>
      </c>
      <c r="H13" s="198">
        <v>853.5356656025891</v>
      </c>
    </row>
    <row r="14" spans="1:8" ht="47.25" customHeight="1">
      <c r="A14" s="362">
        <f>A13+1</f>
        <v>6</v>
      </c>
      <c r="B14" s="197" t="s">
        <v>407</v>
      </c>
      <c r="C14" s="230"/>
      <c r="D14" s="197"/>
      <c r="E14" s="198">
        <v>0</v>
      </c>
      <c r="F14" s="198">
        <v>0</v>
      </c>
      <c r="G14" s="198"/>
      <c r="H14" s="198"/>
    </row>
    <row r="15" spans="1:8" ht="19.5" customHeight="1">
      <c r="A15" s="363"/>
      <c r="B15" s="197" t="s">
        <v>408</v>
      </c>
      <c r="C15" s="199" t="s">
        <v>22</v>
      </c>
      <c r="D15" s="196">
        <v>24</v>
      </c>
      <c r="E15" s="198">
        <v>14.7959107898322</v>
      </c>
      <c r="F15" s="198">
        <v>355.10185895597283</v>
      </c>
      <c r="G15" s="198">
        <f t="shared" si="0"/>
        <v>15.715787359546859</v>
      </c>
      <c r="H15" s="198">
        <v>377.1788966291246</v>
      </c>
    </row>
    <row r="16" spans="1:8" ht="30" customHeight="1">
      <c r="A16" s="199">
        <v>7</v>
      </c>
      <c r="B16" s="197" t="s">
        <v>102</v>
      </c>
      <c r="C16" s="199" t="s">
        <v>21</v>
      </c>
      <c r="D16" s="196">
        <v>3</v>
      </c>
      <c r="E16" s="198">
        <v>20.08941275940007</v>
      </c>
      <c r="F16" s="198">
        <v>60.26823827820021</v>
      </c>
      <c r="G16" s="198">
        <f t="shared" si="0"/>
        <v>21.33839164006473</v>
      </c>
      <c r="H16" s="198">
        <v>64.0151749201942</v>
      </c>
    </row>
    <row r="17" spans="1:8" ht="30" customHeight="1">
      <c r="A17" s="199">
        <v>8</v>
      </c>
      <c r="B17" s="197" t="s">
        <v>15</v>
      </c>
      <c r="C17" s="199" t="s">
        <v>21</v>
      </c>
      <c r="D17" s="196">
        <v>1</v>
      </c>
      <c r="E17" s="198">
        <v>50.22353189850017</v>
      </c>
      <c r="F17" s="198">
        <v>50.22353189850017</v>
      </c>
      <c r="G17" s="198">
        <f t="shared" si="0"/>
        <v>53.34597910016182</v>
      </c>
      <c r="H17" s="198">
        <v>53.34597910016182</v>
      </c>
    </row>
    <row r="18" spans="1:8" ht="30" customHeight="1">
      <c r="A18" s="199">
        <v>9</v>
      </c>
      <c r="B18" s="197" t="s">
        <v>16</v>
      </c>
      <c r="C18" s="199" t="s">
        <v>21</v>
      </c>
      <c r="D18" s="196">
        <v>1</v>
      </c>
      <c r="E18" s="198">
        <v>241.06884826997066</v>
      </c>
      <c r="F18" s="198">
        <v>241.06884826997066</v>
      </c>
      <c r="G18" s="198">
        <f t="shared" si="0"/>
        <v>256.056339635763</v>
      </c>
      <c r="H18" s="198">
        <v>256.056339635763</v>
      </c>
    </row>
    <row r="19" spans="1:8" ht="23.25" customHeight="1">
      <c r="A19" s="199">
        <v>10</v>
      </c>
      <c r="B19" s="169" t="s">
        <v>98</v>
      </c>
      <c r="C19" s="230"/>
      <c r="D19" s="230"/>
      <c r="E19" s="169"/>
      <c r="F19" s="272">
        <f>SUM(F9:F18)</f>
        <v>2211.359493081709</v>
      </c>
      <c r="G19" s="169"/>
      <c r="H19" s="272">
        <f>SUM(H9:H18)</f>
        <v>2348.8419241260913</v>
      </c>
    </row>
    <row r="20" spans="1:8" ht="12.75">
      <c r="A20" s="160"/>
      <c r="B20" s="115"/>
      <c r="C20" s="9"/>
      <c r="D20" s="9"/>
      <c r="E20" s="116"/>
      <c r="F20" s="117"/>
      <c r="G20" s="116"/>
      <c r="H20" s="117"/>
    </row>
    <row r="21" spans="1:8" ht="12.75">
      <c r="A21" s="160"/>
      <c r="B21" s="115"/>
      <c r="C21" s="9"/>
      <c r="D21" s="9"/>
      <c r="E21" s="116"/>
      <c r="F21" s="117"/>
      <c r="G21" s="116"/>
      <c r="H21" s="117"/>
    </row>
    <row r="22" spans="1:8" ht="25.5" customHeight="1">
      <c r="A22" s="361" t="s">
        <v>409</v>
      </c>
      <c r="B22" s="361"/>
      <c r="C22" s="361"/>
      <c r="D22" s="361"/>
      <c r="E22" s="361"/>
      <c r="F22" s="361"/>
      <c r="G22" s="361"/>
      <c r="H22" s="361"/>
    </row>
    <row r="23" spans="1:8" ht="12.75">
      <c r="A23" s="361"/>
      <c r="B23" s="361"/>
      <c r="C23" s="361"/>
      <c r="D23" s="361"/>
      <c r="E23" s="361"/>
      <c r="F23" s="361"/>
      <c r="G23" s="361"/>
      <c r="H23" s="361"/>
    </row>
    <row r="24" spans="1:8" ht="12.75">
      <c r="A24" s="361"/>
      <c r="B24" s="361"/>
      <c r="C24" s="361"/>
      <c r="D24" s="361"/>
      <c r="E24" s="361"/>
      <c r="F24" s="361"/>
      <c r="G24" s="361"/>
      <c r="H24" s="361"/>
    </row>
  </sheetData>
  <sheetProtection/>
  <mergeCells count="12">
    <mergeCell ref="B2:G2"/>
    <mergeCell ref="A22:H24"/>
    <mergeCell ref="A14:A15"/>
    <mergeCell ref="E6:F6"/>
    <mergeCell ref="A6:A8"/>
    <mergeCell ref="B6:B8"/>
    <mergeCell ref="C6:C8"/>
    <mergeCell ref="D6:D8"/>
    <mergeCell ref="E7:F7"/>
    <mergeCell ref="G7:H7"/>
    <mergeCell ref="G6:H6"/>
    <mergeCell ref="B4:H4"/>
  </mergeCells>
  <printOptions/>
  <pageMargins left="0.67" right="0.19" top="0.4" bottom="0.31" header="0.16" footer="0.16"/>
  <pageSetup horizontalDpi="600" verticalDpi="600" orientation="portrait" paperSize="9" scale="90" r:id="rId1"/>
  <headerFooter alignWithMargins="0">
    <oddFooter>&amp;L&amp;6&amp;Z&amp;F</oddFooter>
  </headerFooter>
</worksheet>
</file>

<file path=xl/worksheets/sheet6.xml><?xml version="1.0" encoding="utf-8"?>
<worksheet xmlns="http://schemas.openxmlformats.org/spreadsheetml/2006/main" xmlns:r="http://schemas.openxmlformats.org/officeDocument/2006/relationships">
  <sheetPr>
    <tabColor indexed="33"/>
  </sheetPr>
  <dimension ref="B2:J31"/>
  <sheetViews>
    <sheetView zoomScalePageLayoutView="0" workbookViewId="0" topLeftCell="A1">
      <pane xSplit="3" ySplit="8" topLeftCell="D9" activePane="bottomRight" state="frozen"/>
      <selection pane="topLeft" activeCell="A1" sqref="A1"/>
      <selection pane="topRight" activeCell="D1" sqref="D1"/>
      <selection pane="bottomLeft" activeCell="A8" sqref="A8"/>
      <selection pane="bottomRight" activeCell="N24" sqref="N24"/>
    </sheetView>
  </sheetViews>
  <sheetFormatPr defaultColWidth="9.140625" defaultRowHeight="12.75"/>
  <cols>
    <col min="1" max="1" width="3.28125" style="0" customWidth="1"/>
    <col min="2" max="2" width="4.8515625" style="0" customWidth="1"/>
    <col min="3" max="3" width="44.57421875" style="0" customWidth="1"/>
    <col min="4" max="4" width="5.8515625" style="0" customWidth="1"/>
    <col min="5" max="5" width="6.00390625" style="0" customWidth="1"/>
    <col min="6" max="7" width="10.57421875" style="0" hidden="1" customWidth="1"/>
    <col min="8" max="9" width="10.57421875" style="40" customWidth="1"/>
    <col min="10" max="10" width="9.57421875" style="0" bestFit="1" customWidth="1"/>
  </cols>
  <sheetData>
    <row r="2" spans="3:7" ht="15.75">
      <c r="C2" s="360" t="s">
        <v>235</v>
      </c>
      <c r="D2" s="360"/>
      <c r="E2" s="360"/>
      <c r="F2" s="73"/>
      <c r="G2" s="73"/>
    </row>
    <row r="3" spans="3:7" ht="12" customHeight="1">
      <c r="C3" s="74"/>
      <c r="D3" s="74"/>
      <c r="E3" s="74"/>
      <c r="F3" s="74"/>
      <c r="G3" s="74"/>
    </row>
    <row r="4" spans="2:9" ht="34.5" customHeight="1">
      <c r="B4" s="327" t="s">
        <v>498</v>
      </c>
      <c r="C4" s="327"/>
      <c r="D4" s="327"/>
      <c r="E4" s="327"/>
      <c r="F4" s="327"/>
      <c r="G4" s="327"/>
      <c r="H4" s="327"/>
      <c r="I4" s="327"/>
    </row>
    <row r="5" spans="2:9" ht="15" customHeight="1">
      <c r="B5" s="215"/>
      <c r="C5" s="215"/>
      <c r="D5" s="215"/>
      <c r="E5" s="215"/>
      <c r="F5" s="215"/>
      <c r="G5" s="215"/>
      <c r="H5" s="215"/>
      <c r="I5" s="215"/>
    </row>
    <row r="6" spans="2:9" ht="29.25" customHeight="1">
      <c r="B6" s="320" t="s">
        <v>82</v>
      </c>
      <c r="C6" s="320" t="s">
        <v>1</v>
      </c>
      <c r="D6" s="320" t="s">
        <v>2</v>
      </c>
      <c r="E6" s="320" t="s">
        <v>76</v>
      </c>
      <c r="F6" s="321" t="s">
        <v>56</v>
      </c>
      <c r="G6" s="321"/>
      <c r="H6" s="321"/>
      <c r="I6" s="321"/>
    </row>
    <row r="7" spans="2:9" ht="14.25" customHeight="1">
      <c r="B7" s="320"/>
      <c r="C7" s="320"/>
      <c r="D7" s="320"/>
      <c r="E7" s="320"/>
      <c r="F7" s="78" t="s">
        <v>428</v>
      </c>
      <c r="G7" s="78"/>
      <c r="H7" s="371" t="s">
        <v>429</v>
      </c>
      <c r="I7" s="372"/>
    </row>
    <row r="8" spans="2:9" ht="15.75" customHeight="1">
      <c r="B8" s="320"/>
      <c r="C8" s="320"/>
      <c r="D8" s="320"/>
      <c r="E8" s="320"/>
      <c r="F8" s="41" t="s">
        <v>80</v>
      </c>
      <c r="G8" s="41" t="s">
        <v>84</v>
      </c>
      <c r="H8" s="41" t="s">
        <v>80</v>
      </c>
      <c r="I8" s="41" t="s">
        <v>84</v>
      </c>
    </row>
    <row r="9" spans="2:9" ht="12.75">
      <c r="B9" s="273">
        <v>1</v>
      </c>
      <c r="C9" s="4" t="s">
        <v>5</v>
      </c>
      <c r="D9" s="10" t="s">
        <v>20</v>
      </c>
      <c r="E9" s="10">
        <v>1</v>
      </c>
      <c r="F9" s="368">
        <v>3013.4119139100103</v>
      </c>
      <c r="G9" s="368">
        <v>3013.4119139100103</v>
      </c>
      <c r="H9" s="368">
        <f>F9*1.062171</f>
        <v>3200.7587460097093</v>
      </c>
      <c r="I9" s="368">
        <v>3200.7587460097093</v>
      </c>
    </row>
    <row r="10" spans="2:9" ht="12.75">
      <c r="B10" s="273">
        <f>B9+1</f>
        <v>2</v>
      </c>
      <c r="C10" s="4" t="s">
        <v>6</v>
      </c>
      <c r="D10" s="10" t="s">
        <v>20</v>
      </c>
      <c r="E10" s="10">
        <v>1</v>
      </c>
      <c r="F10" s="369"/>
      <c r="G10" s="369"/>
      <c r="H10" s="369"/>
      <c r="I10" s="369"/>
    </row>
    <row r="11" spans="2:9" ht="12.75">
      <c r="B11" s="273">
        <f aca="true" t="shared" si="0" ref="B11:B18">B10+1</f>
        <v>3</v>
      </c>
      <c r="C11" s="4" t="s">
        <v>206</v>
      </c>
      <c r="D11" s="10" t="s">
        <v>20</v>
      </c>
      <c r="E11" s="10">
        <v>1</v>
      </c>
      <c r="F11" s="370"/>
      <c r="G11" s="370"/>
      <c r="H11" s="370"/>
      <c r="I11" s="370"/>
    </row>
    <row r="12" spans="2:9" ht="12.75">
      <c r="B12" s="273">
        <f t="shared" si="0"/>
        <v>4</v>
      </c>
      <c r="C12" s="4" t="s">
        <v>132</v>
      </c>
      <c r="D12" s="10" t="s">
        <v>21</v>
      </c>
      <c r="E12" s="10">
        <v>20</v>
      </c>
      <c r="F12" s="77">
        <v>281.251778631601</v>
      </c>
      <c r="G12" s="77">
        <v>5625.0355726320195</v>
      </c>
      <c r="H12" s="275">
        <f>F12*1.062171</f>
        <v>298.7374829609062</v>
      </c>
      <c r="I12" s="275">
        <v>5974.749659218124</v>
      </c>
    </row>
    <row r="13" spans="2:9" ht="12.75">
      <c r="B13" s="273">
        <f t="shared" si="0"/>
        <v>5</v>
      </c>
      <c r="C13" s="4" t="s">
        <v>9</v>
      </c>
      <c r="D13" s="10" t="s">
        <v>21</v>
      </c>
      <c r="E13" s="10">
        <v>12</v>
      </c>
      <c r="F13" s="77">
        <v>200.89412759400068</v>
      </c>
      <c r="G13" s="77">
        <v>2410.729531128008</v>
      </c>
      <c r="H13" s="275">
        <f aca="true" t="shared" si="1" ref="H13:H27">F13*1.062171</f>
        <v>213.38391640064728</v>
      </c>
      <c r="I13" s="275">
        <v>2560.6069968077672</v>
      </c>
    </row>
    <row r="14" spans="2:9" ht="25.5">
      <c r="B14" s="274">
        <f t="shared" si="0"/>
        <v>6</v>
      </c>
      <c r="C14" s="6" t="s">
        <v>10</v>
      </c>
      <c r="D14" s="10" t="s">
        <v>21</v>
      </c>
      <c r="E14" s="10">
        <v>20</v>
      </c>
      <c r="F14" s="77">
        <v>401.78825518800136</v>
      </c>
      <c r="G14" s="77">
        <v>8035.765103760027</v>
      </c>
      <c r="H14" s="275">
        <f t="shared" si="1"/>
        <v>426.76783280129456</v>
      </c>
      <c r="I14" s="275">
        <v>8535.356656025891</v>
      </c>
    </row>
    <row r="15" spans="2:9" ht="15.75" customHeight="1">
      <c r="B15" s="274">
        <f t="shared" si="0"/>
        <v>7</v>
      </c>
      <c r="C15" s="6" t="s">
        <v>11</v>
      </c>
      <c r="D15" s="10" t="s">
        <v>21</v>
      </c>
      <c r="E15" s="10">
        <v>20</v>
      </c>
      <c r="F15" s="77">
        <v>78.34870976166027</v>
      </c>
      <c r="G15" s="77">
        <v>1566.9741952332056</v>
      </c>
      <c r="H15" s="275">
        <f t="shared" si="1"/>
        <v>83.21972739625245</v>
      </c>
      <c r="I15" s="275">
        <v>1664.394547925049</v>
      </c>
    </row>
    <row r="16" spans="2:9" ht="12.75">
      <c r="B16" s="273">
        <f t="shared" si="0"/>
        <v>8</v>
      </c>
      <c r="C16" s="4" t="s">
        <v>103</v>
      </c>
      <c r="D16" s="10" t="s">
        <v>21</v>
      </c>
      <c r="E16" s="10">
        <v>30</v>
      </c>
      <c r="F16" s="77">
        <v>120.5364765564004</v>
      </c>
      <c r="G16" s="77">
        <v>3616.094296692012</v>
      </c>
      <c r="H16" s="275">
        <f t="shared" si="1"/>
        <v>128.03034984038837</v>
      </c>
      <c r="I16" s="275">
        <v>3840.910495211651</v>
      </c>
    </row>
    <row r="17" spans="2:9" ht="12.75">
      <c r="B17" s="273">
        <f t="shared" si="0"/>
        <v>9</v>
      </c>
      <c r="C17" s="4" t="s">
        <v>62</v>
      </c>
      <c r="D17" s="10" t="s">
        <v>21</v>
      </c>
      <c r="E17" s="10">
        <v>20</v>
      </c>
      <c r="F17" s="77">
        <v>1004.4706379700034</v>
      </c>
      <c r="G17" s="77">
        <v>20089.412759400067</v>
      </c>
      <c r="H17" s="275">
        <f t="shared" si="1"/>
        <v>1066.9195820032364</v>
      </c>
      <c r="I17" s="275">
        <v>21338.39164006473</v>
      </c>
    </row>
    <row r="18" spans="2:9" ht="15.75" customHeight="1">
      <c r="B18" s="364">
        <f t="shared" si="0"/>
        <v>10</v>
      </c>
      <c r="C18" s="6" t="s">
        <v>12</v>
      </c>
      <c r="D18" s="12"/>
      <c r="E18" s="12"/>
      <c r="F18" s="77">
        <v>0</v>
      </c>
      <c r="G18" s="77">
        <v>0</v>
      </c>
      <c r="H18" s="275">
        <f t="shared" si="1"/>
        <v>0</v>
      </c>
      <c r="I18" s="275">
        <v>0</v>
      </c>
    </row>
    <row r="19" spans="2:9" ht="12.75">
      <c r="B19" s="365"/>
      <c r="C19" s="6" t="s">
        <v>13</v>
      </c>
      <c r="D19" s="10" t="s">
        <v>22</v>
      </c>
      <c r="E19" s="10">
        <v>0</v>
      </c>
      <c r="F19" s="77">
        <v>0</v>
      </c>
      <c r="G19" s="77">
        <v>0</v>
      </c>
      <c r="H19" s="275">
        <f t="shared" si="1"/>
        <v>0</v>
      </c>
      <c r="I19" s="275">
        <v>0</v>
      </c>
    </row>
    <row r="20" spans="2:9" ht="12.75">
      <c r="B20" s="366"/>
      <c r="C20" s="6" t="s">
        <v>14</v>
      </c>
      <c r="D20" s="10" t="s">
        <v>22</v>
      </c>
      <c r="E20" s="10">
        <v>512</v>
      </c>
      <c r="F20" s="77">
        <v>16.071530207520055</v>
      </c>
      <c r="G20" s="77">
        <v>8228.623466250268</v>
      </c>
      <c r="H20" s="275">
        <f t="shared" si="1"/>
        <v>17.070713312051783</v>
      </c>
      <c r="I20" s="275">
        <v>8740.205215770513</v>
      </c>
    </row>
    <row r="21" spans="2:9" ht="14.25" customHeight="1">
      <c r="B21" s="273">
        <v>11</v>
      </c>
      <c r="C21" s="6" t="s">
        <v>27</v>
      </c>
      <c r="D21" s="10" t="s">
        <v>21</v>
      </c>
      <c r="E21" s="10">
        <v>12</v>
      </c>
      <c r="F21" s="77">
        <v>140.6258893158005</v>
      </c>
      <c r="G21" s="77">
        <v>1687.510671789606</v>
      </c>
      <c r="H21" s="275">
        <f t="shared" si="1"/>
        <v>149.3687414804531</v>
      </c>
      <c r="I21" s="275">
        <v>1792.4248977654374</v>
      </c>
    </row>
    <row r="22" spans="2:9" ht="14.25" customHeight="1">
      <c r="B22" s="273">
        <v>12</v>
      </c>
      <c r="C22" s="6" t="s">
        <v>104</v>
      </c>
      <c r="D22" s="10" t="s">
        <v>21</v>
      </c>
      <c r="E22" s="10">
        <v>180</v>
      </c>
      <c r="F22" s="77">
        <v>20.08941275940007</v>
      </c>
      <c r="G22" s="77">
        <v>3616.0942966920124</v>
      </c>
      <c r="H22" s="275">
        <f t="shared" si="1"/>
        <v>21.33839164006473</v>
      </c>
      <c r="I22" s="275">
        <v>3840.910495211652</v>
      </c>
    </row>
    <row r="23" spans="2:9" ht="15.75" customHeight="1">
      <c r="B23" s="274">
        <v>13</v>
      </c>
      <c r="C23" s="6" t="s">
        <v>15</v>
      </c>
      <c r="D23" s="10" t="s">
        <v>21</v>
      </c>
      <c r="E23" s="10">
        <v>20</v>
      </c>
      <c r="F23" s="77">
        <v>50.22353189850017</v>
      </c>
      <c r="G23" s="77">
        <v>1004.4706379700034</v>
      </c>
      <c r="H23" s="275">
        <f t="shared" si="1"/>
        <v>53.34597910016182</v>
      </c>
      <c r="I23" s="275">
        <v>1066.9195820032364</v>
      </c>
    </row>
    <row r="24" spans="2:9" ht="15" customHeight="1">
      <c r="B24" s="273">
        <v>14</v>
      </c>
      <c r="C24" s="6" t="s">
        <v>16</v>
      </c>
      <c r="D24" s="10" t="s">
        <v>21</v>
      </c>
      <c r="E24" s="10">
        <v>20</v>
      </c>
      <c r="F24" s="77">
        <v>241.0729531128008</v>
      </c>
      <c r="G24" s="77">
        <v>4821.459062256016</v>
      </c>
      <c r="H24" s="275">
        <f t="shared" si="1"/>
        <v>256.06069968077674</v>
      </c>
      <c r="I24" s="275">
        <v>5121.2139936155345</v>
      </c>
    </row>
    <row r="25" spans="2:9" ht="15" customHeight="1">
      <c r="B25" s="273">
        <v>15</v>
      </c>
      <c r="C25" s="6" t="s">
        <v>236</v>
      </c>
      <c r="D25" s="10" t="s">
        <v>20</v>
      </c>
      <c r="E25" s="10">
        <v>1</v>
      </c>
      <c r="F25" s="77">
        <v>30134.119139100105</v>
      </c>
      <c r="G25" s="77">
        <v>30134.119139100105</v>
      </c>
      <c r="H25" s="275">
        <f t="shared" si="1"/>
        <v>32007.587460097096</v>
      </c>
      <c r="I25" s="275">
        <v>32007.587460097096</v>
      </c>
    </row>
    <row r="26" spans="2:9" ht="14.25" customHeight="1">
      <c r="B26" s="274">
        <v>16</v>
      </c>
      <c r="C26" s="6" t="s">
        <v>105</v>
      </c>
      <c r="D26" s="10" t="s">
        <v>23</v>
      </c>
      <c r="E26" s="10">
        <v>5</v>
      </c>
      <c r="F26" s="77">
        <v>2008.9412759400068</v>
      </c>
      <c r="G26" s="77">
        <v>10044.706379700034</v>
      </c>
      <c r="H26" s="275">
        <f t="shared" si="1"/>
        <v>2133.839164006473</v>
      </c>
      <c r="I26" s="275">
        <v>10669.195820032364</v>
      </c>
    </row>
    <row r="27" spans="2:9" ht="12.75">
      <c r="B27" s="273">
        <v>17</v>
      </c>
      <c r="C27" s="6" t="s">
        <v>210</v>
      </c>
      <c r="D27" s="10" t="s">
        <v>21</v>
      </c>
      <c r="E27" s="10">
        <v>6</v>
      </c>
      <c r="F27" s="77">
        <v>120.5364765564004</v>
      </c>
      <c r="G27" s="77">
        <v>723.2188593384024</v>
      </c>
      <c r="H27" s="275">
        <f t="shared" si="1"/>
        <v>128.03034984038837</v>
      </c>
      <c r="I27" s="275">
        <v>768.1820990423303</v>
      </c>
    </row>
    <row r="28" spans="2:9" ht="12.75">
      <c r="B28" s="4"/>
      <c r="C28" s="3" t="s">
        <v>98</v>
      </c>
      <c r="D28" s="4"/>
      <c r="E28" s="4"/>
      <c r="F28" s="36"/>
      <c r="G28" s="37">
        <f>SUM(G9:G27)</f>
        <v>104617.62588585178</v>
      </c>
      <c r="H28" s="273"/>
      <c r="I28" s="38">
        <f>SUM(I9:I27)</f>
        <v>111121.80830480107</v>
      </c>
    </row>
    <row r="29" spans="2:7" ht="13.5" thickBot="1">
      <c r="B29" s="4"/>
      <c r="C29" s="4"/>
      <c r="D29" s="4"/>
      <c r="E29" s="4"/>
      <c r="F29" s="9"/>
      <c r="G29" s="9"/>
    </row>
    <row r="30" spans="2:10" ht="12.75">
      <c r="B30" s="367" t="s">
        <v>211</v>
      </c>
      <c r="C30" s="367"/>
      <c r="D30" s="367"/>
      <c r="E30" s="367"/>
      <c r="F30" s="367"/>
      <c r="G30" s="367"/>
      <c r="H30" s="367"/>
      <c r="I30" s="367"/>
      <c r="J30" s="34"/>
    </row>
    <row r="31" spans="2:9" ht="12.75">
      <c r="B31" s="309"/>
      <c r="C31" s="309"/>
      <c r="D31" s="309"/>
      <c r="E31" s="309"/>
      <c r="F31" s="309"/>
      <c r="G31" s="309"/>
      <c r="H31" s="309"/>
      <c r="I31" s="309"/>
    </row>
  </sheetData>
  <sheetProtection/>
  <mergeCells count="14">
    <mergeCell ref="H7:I7"/>
    <mergeCell ref="B6:B8"/>
    <mergeCell ref="E6:E8"/>
    <mergeCell ref="D6:D8"/>
    <mergeCell ref="C2:E2"/>
    <mergeCell ref="B18:B20"/>
    <mergeCell ref="B30:I31"/>
    <mergeCell ref="F9:F11"/>
    <mergeCell ref="B4:I4"/>
    <mergeCell ref="G9:G11"/>
    <mergeCell ref="H9:H11"/>
    <mergeCell ref="I9:I11"/>
    <mergeCell ref="F6:I6"/>
    <mergeCell ref="C6:C8"/>
  </mergeCells>
  <printOptions/>
  <pageMargins left="1.02" right="0.35" top="0.17" bottom="0.16" header="0.41" footer="0.28"/>
  <pageSetup horizontalDpi="600" verticalDpi="600" orientation="landscape" paperSize="9" scale="125" r:id="rId1"/>
  <headerFooter alignWithMargins="0">
    <oddFooter>&amp;L&amp;6&amp;Z&amp;F</oddFooter>
  </headerFooter>
</worksheet>
</file>

<file path=xl/worksheets/sheet7.xml><?xml version="1.0" encoding="utf-8"?>
<worksheet xmlns="http://schemas.openxmlformats.org/spreadsheetml/2006/main" xmlns:r="http://schemas.openxmlformats.org/officeDocument/2006/relationships">
  <sheetPr>
    <tabColor indexed="33"/>
  </sheetPr>
  <dimension ref="A1:Q31"/>
  <sheetViews>
    <sheetView workbookViewId="0" topLeftCell="A1">
      <pane xSplit="2" ySplit="9" topLeftCell="C10" activePane="bottomRight" state="frozen"/>
      <selection pane="topLeft" activeCell="A1" sqref="A1"/>
      <selection pane="topRight" activeCell="C1" sqref="C1"/>
      <selection pane="bottomLeft" activeCell="A10" sqref="A10"/>
      <selection pane="bottomRight" activeCell="B3" sqref="B3:L3"/>
    </sheetView>
  </sheetViews>
  <sheetFormatPr defaultColWidth="9.140625" defaultRowHeight="12.75"/>
  <cols>
    <col min="1" max="1" width="4.7109375" style="0" customWidth="1"/>
    <col min="2" max="2" width="46.7109375" style="0" customWidth="1"/>
    <col min="3" max="3" width="5.57421875" style="0" customWidth="1"/>
    <col min="4" max="4" width="5.57421875" style="0" hidden="1" customWidth="1"/>
    <col min="5" max="5" width="10.8515625" style="0" hidden="1" customWidth="1"/>
    <col min="6" max="6" width="11.421875" style="0" hidden="1" customWidth="1"/>
    <col min="7" max="7" width="5.421875" style="0" customWidth="1"/>
    <col min="8" max="8" width="8.8515625" style="0" customWidth="1"/>
    <col min="9" max="10" width="10.57421875" style="0" customWidth="1"/>
    <col min="11" max="11" width="9.00390625" style="0" customWidth="1"/>
    <col min="12" max="13" width="10.57421875" style="0" customWidth="1"/>
    <col min="16" max="16" width="14.00390625" style="0" customWidth="1"/>
    <col min="17" max="17" width="12.00390625" style="0" customWidth="1"/>
  </cols>
  <sheetData>
    <row r="1" spans="2:17" ht="15.75" customHeight="1">
      <c r="B1" s="360" t="s">
        <v>444</v>
      </c>
      <c r="C1" s="360"/>
      <c r="D1" s="360"/>
      <c r="E1" s="360"/>
      <c r="F1" s="360"/>
      <c r="G1" s="360"/>
      <c r="H1" s="360"/>
      <c r="I1" s="360"/>
      <c r="J1" s="271"/>
      <c r="K1" s="271"/>
      <c r="L1" s="271"/>
      <c r="M1" s="271"/>
      <c r="P1" s="208"/>
      <c r="Q1" s="209"/>
    </row>
    <row r="2" ht="9.75" customHeight="1"/>
    <row r="3" spans="2:13" ht="50.25" customHeight="1">
      <c r="B3" s="327" t="s">
        <v>445</v>
      </c>
      <c r="C3" s="327"/>
      <c r="D3" s="327"/>
      <c r="E3" s="327"/>
      <c r="F3" s="327"/>
      <c r="G3" s="327"/>
      <c r="H3" s="327"/>
      <c r="I3" s="327"/>
      <c r="J3" s="327"/>
      <c r="K3" s="327"/>
      <c r="L3" s="327"/>
      <c r="M3" s="285"/>
    </row>
    <row r="5" spans="1:13" ht="12.75">
      <c r="A5" s="320" t="s">
        <v>82</v>
      </c>
      <c r="B5" s="320" t="s">
        <v>1</v>
      </c>
      <c r="C5" s="320" t="s">
        <v>2</v>
      </c>
      <c r="D5" s="373" t="s">
        <v>422</v>
      </c>
      <c r="E5" s="373"/>
      <c r="F5" s="373"/>
      <c r="G5" s="373" t="s">
        <v>430</v>
      </c>
      <c r="H5" s="373"/>
      <c r="I5" s="373"/>
      <c r="J5" s="373"/>
      <c r="K5" s="373"/>
      <c r="L5" s="373"/>
      <c r="M5" s="373"/>
    </row>
    <row r="6" spans="1:13" ht="12.75">
      <c r="A6" s="320"/>
      <c r="B6" s="320"/>
      <c r="C6" s="320"/>
      <c r="D6" s="373" t="s">
        <v>446</v>
      </c>
      <c r="E6" s="373"/>
      <c r="F6" s="373"/>
      <c r="G6" s="373" t="s">
        <v>447</v>
      </c>
      <c r="H6" s="373"/>
      <c r="I6" s="373"/>
      <c r="J6" s="373"/>
      <c r="K6" s="373" t="s">
        <v>446</v>
      </c>
      <c r="L6" s="373"/>
      <c r="M6" s="373"/>
    </row>
    <row r="7" spans="1:13" ht="60">
      <c r="A7" s="320"/>
      <c r="B7" s="320"/>
      <c r="C7" s="320"/>
      <c r="D7" s="320" t="s">
        <v>76</v>
      </c>
      <c r="E7" s="374" t="s">
        <v>80</v>
      </c>
      <c r="F7" s="374" t="s">
        <v>84</v>
      </c>
      <c r="G7" s="320" t="s">
        <v>76</v>
      </c>
      <c r="H7" s="373" t="s">
        <v>80</v>
      </c>
      <c r="I7" s="169" t="s">
        <v>448</v>
      </c>
      <c r="J7" s="169" t="s">
        <v>449</v>
      </c>
      <c r="K7" s="373" t="s">
        <v>80</v>
      </c>
      <c r="L7" s="169" t="s">
        <v>448</v>
      </c>
      <c r="M7" s="169" t="s">
        <v>449</v>
      </c>
    </row>
    <row r="8" spans="1:13" ht="12.75">
      <c r="A8" s="320"/>
      <c r="B8" s="320"/>
      <c r="C8" s="320"/>
      <c r="D8" s="320"/>
      <c r="E8" s="375"/>
      <c r="F8" s="375"/>
      <c r="G8" s="320"/>
      <c r="H8" s="373"/>
      <c r="I8" s="41" t="s">
        <v>84</v>
      </c>
      <c r="J8" s="41" t="s">
        <v>84</v>
      </c>
      <c r="K8" s="373"/>
      <c r="L8" s="41" t="s">
        <v>84</v>
      </c>
      <c r="M8" s="41" t="s">
        <v>84</v>
      </c>
    </row>
    <row r="9" spans="1:13" ht="12.75">
      <c r="A9" s="11">
        <v>1</v>
      </c>
      <c r="B9" s="11">
        <v>2</v>
      </c>
      <c r="C9" s="11">
        <v>3</v>
      </c>
      <c r="D9" s="11">
        <v>4</v>
      </c>
      <c r="E9" s="41">
        <v>5</v>
      </c>
      <c r="F9" s="170">
        <v>6</v>
      </c>
      <c r="G9" s="171">
        <v>7</v>
      </c>
      <c r="H9" s="41">
        <v>8</v>
      </c>
      <c r="I9" s="41">
        <v>9</v>
      </c>
      <c r="J9" s="41">
        <v>10</v>
      </c>
      <c r="K9" s="41">
        <v>11</v>
      </c>
      <c r="L9" s="41">
        <v>12</v>
      </c>
      <c r="M9" s="41">
        <v>13</v>
      </c>
    </row>
    <row r="10" spans="1:13" ht="42.75" customHeight="1">
      <c r="A10" s="11">
        <v>1</v>
      </c>
      <c r="B10" s="12" t="s">
        <v>450</v>
      </c>
      <c r="C10" s="17"/>
      <c r="D10" s="172"/>
      <c r="E10" s="173"/>
      <c r="F10" s="174"/>
      <c r="G10" s="173"/>
      <c r="H10" s="175"/>
      <c r="I10" s="175"/>
      <c r="J10" s="174"/>
      <c r="K10" s="173"/>
      <c r="L10" s="175"/>
      <c r="M10" s="174"/>
    </row>
    <row r="11" spans="1:13" ht="17.25" customHeight="1">
      <c r="A11" s="57" t="s">
        <v>451</v>
      </c>
      <c r="B11" s="12" t="s">
        <v>460</v>
      </c>
      <c r="C11" s="17" t="s">
        <v>137</v>
      </c>
      <c r="D11" s="17">
        <v>100</v>
      </c>
      <c r="E11" s="177">
        <v>12899.219898254396</v>
      </c>
      <c r="F11" s="177">
        <f>D11*E11</f>
        <v>1289921.9898254396</v>
      </c>
      <c r="G11" s="178">
        <v>120</v>
      </c>
      <c r="H11" s="179" t="s">
        <v>452</v>
      </c>
      <c r="I11" s="179" t="s">
        <v>452</v>
      </c>
      <c r="J11" s="179" t="s">
        <v>452</v>
      </c>
      <c r="K11" s="177">
        <f>E11*1.062171</f>
        <v>13701.17729854877</v>
      </c>
      <c r="L11" s="177">
        <f>G11*K11</f>
        <v>1644141.2758258523</v>
      </c>
      <c r="M11" s="177">
        <f>G11*K11</f>
        <v>1644141.2758258523</v>
      </c>
    </row>
    <row r="12" spans="1:13" ht="19.5" customHeight="1">
      <c r="A12" s="57" t="s">
        <v>453</v>
      </c>
      <c r="B12" s="12" t="s">
        <v>461</v>
      </c>
      <c r="C12" s="17" t="s">
        <v>137</v>
      </c>
      <c r="D12" s="17"/>
      <c r="E12" s="180"/>
      <c r="F12" s="180"/>
      <c r="G12" s="17">
        <v>120</v>
      </c>
      <c r="H12" s="180">
        <f>1210*1.062171</f>
        <v>1285.2269099999999</v>
      </c>
      <c r="I12" s="180">
        <f>G12*H12</f>
        <v>154227.22919999997</v>
      </c>
      <c r="J12" s="180">
        <f>G12*H12</f>
        <v>154227.22919999997</v>
      </c>
      <c r="K12" s="181" t="s">
        <v>452</v>
      </c>
      <c r="L12" s="181" t="s">
        <v>452</v>
      </c>
      <c r="M12" s="181" t="s">
        <v>452</v>
      </c>
    </row>
    <row r="13" spans="1:13" ht="26.25" customHeight="1">
      <c r="A13" s="11">
        <v>2</v>
      </c>
      <c r="B13" s="12" t="s">
        <v>454</v>
      </c>
      <c r="C13" s="17" t="s">
        <v>137</v>
      </c>
      <c r="D13" s="17">
        <v>160</v>
      </c>
      <c r="E13" s="180">
        <v>322.4804974563598</v>
      </c>
      <c r="F13" s="180">
        <f>D13*E13</f>
        <v>51596.87959301757</v>
      </c>
      <c r="G13" s="17">
        <v>180</v>
      </c>
      <c r="H13" s="180">
        <f>E13*1.062171</f>
        <v>342.5294324637191</v>
      </c>
      <c r="I13" s="180">
        <f>G13*H13</f>
        <v>61655.29784346944</v>
      </c>
      <c r="J13" s="180"/>
      <c r="K13" s="180">
        <f>E13*1.062171</f>
        <v>342.5294324637191</v>
      </c>
      <c r="L13" s="180">
        <f>G13*K13</f>
        <v>61655.29784346944</v>
      </c>
      <c r="M13" s="180"/>
    </row>
    <row r="14" spans="1:13" ht="26.25" customHeight="1">
      <c r="A14" s="11">
        <v>3</v>
      </c>
      <c r="B14" s="12" t="s">
        <v>455</v>
      </c>
      <c r="C14" s="17" t="s">
        <v>137</v>
      </c>
      <c r="D14" s="17"/>
      <c r="E14" s="180"/>
      <c r="F14" s="180"/>
      <c r="G14" s="17">
        <v>190</v>
      </c>
      <c r="H14" s="180">
        <f>E13*1.062171</f>
        <v>342.5294324637191</v>
      </c>
      <c r="I14" s="180"/>
      <c r="J14" s="180">
        <f aca="true" t="shared" si="0" ref="J14:J22">G14*H14</f>
        <v>65080.59216810663</v>
      </c>
      <c r="K14" s="180">
        <f>E13*1.062171</f>
        <v>342.5294324637191</v>
      </c>
      <c r="L14" s="180"/>
      <c r="M14" s="180">
        <f aca="true" t="shared" si="1" ref="M14:M22">G14*K14</f>
        <v>65080.59216810663</v>
      </c>
    </row>
    <row r="15" spans="1:16" ht="15" customHeight="1">
      <c r="A15" s="11">
        <v>4</v>
      </c>
      <c r="B15" s="12" t="s">
        <v>156</v>
      </c>
      <c r="C15" s="17" t="s">
        <v>79</v>
      </c>
      <c r="D15" s="17">
        <v>4</v>
      </c>
      <c r="E15" s="180">
        <v>7042.974064446898</v>
      </c>
      <c r="F15" s="180">
        <v>28171.896257787594</v>
      </c>
      <c r="G15" s="17">
        <v>10</v>
      </c>
      <c r="H15" s="180">
        <f>703.129446579002*1.062171</f>
        <v>746.8437074022651</v>
      </c>
      <c r="I15" s="180">
        <f aca="true" t="shared" si="2" ref="I15:I22">G15*H15</f>
        <v>7468.43707402265</v>
      </c>
      <c r="J15" s="180">
        <f t="shared" si="0"/>
        <v>7468.43707402265</v>
      </c>
      <c r="K15" s="180">
        <f>703.129446579002*1.062171</f>
        <v>746.8437074022651</v>
      </c>
      <c r="L15" s="180">
        <f aca="true" t="shared" si="3" ref="L15:L22">G15*K15</f>
        <v>7468.43707402265</v>
      </c>
      <c r="M15" s="180">
        <f t="shared" si="1"/>
        <v>7468.43707402265</v>
      </c>
      <c r="O15" s="182"/>
      <c r="P15" s="183"/>
    </row>
    <row r="16" spans="1:13" ht="14.25" customHeight="1">
      <c r="A16" s="11">
        <v>5</v>
      </c>
      <c r="B16" s="12" t="s">
        <v>157</v>
      </c>
      <c r="C16" s="17" t="s">
        <v>79</v>
      </c>
      <c r="D16" s="17">
        <v>4</v>
      </c>
      <c r="E16" s="180">
        <v>5159.687959301757</v>
      </c>
      <c r="F16" s="180">
        <v>20638.751837207026</v>
      </c>
      <c r="G16" s="17">
        <v>4</v>
      </c>
      <c r="H16" s="180">
        <f>E16*1.062171</f>
        <v>5480.470919419506</v>
      </c>
      <c r="I16" s="180">
        <f t="shared" si="2"/>
        <v>21921.883677678023</v>
      </c>
      <c r="J16" s="180">
        <f t="shared" si="0"/>
        <v>21921.883677678023</v>
      </c>
      <c r="K16" s="180">
        <f>E16*1.062171</f>
        <v>5480.470919419506</v>
      </c>
      <c r="L16" s="180">
        <f t="shared" si="3"/>
        <v>21921.883677678023</v>
      </c>
      <c r="M16" s="180">
        <f t="shared" si="1"/>
        <v>21921.883677678023</v>
      </c>
    </row>
    <row r="17" spans="1:13" ht="14.25" customHeight="1">
      <c r="A17" s="11">
        <v>6</v>
      </c>
      <c r="B17" s="12" t="s">
        <v>182</v>
      </c>
      <c r="C17" s="17" t="s">
        <v>137</v>
      </c>
      <c r="D17" s="17"/>
      <c r="E17" s="180"/>
      <c r="F17" s="180"/>
      <c r="G17" s="17">
        <v>60</v>
      </c>
      <c r="H17" s="180">
        <f>(2567.43/1000)*1.062171</f>
        <v>2.72704969053</v>
      </c>
      <c r="I17" s="180">
        <f t="shared" si="2"/>
        <v>163.62298143179999</v>
      </c>
      <c r="J17" s="180">
        <f t="shared" si="0"/>
        <v>163.62298143179999</v>
      </c>
      <c r="K17" s="180">
        <f>(2567.43/1000)*1.062171</f>
        <v>2.72704969053</v>
      </c>
      <c r="L17" s="180">
        <f t="shared" si="3"/>
        <v>163.62298143179999</v>
      </c>
      <c r="M17" s="180">
        <f t="shared" si="1"/>
        <v>163.62298143179999</v>
      </c>
    </row>
    <row r="18" spans="1:13" ht="16.5" customHeight="1">
      <c r="A18" s="11">
        <v>7</v>
      </c>
      <c r="B18" s="12" t="s">
        <v>183</v>
      </c>
      <c r="C18" s="17" t="s">
        <v>137</v>
      </c>
      <c r="D18" s="17"/>
      <c r="E18" s="180"/>
      <c r="F18" s="180"/>
      <c r="G18" s="17">
        <v>60</v>
      </c>
      <c r="H18" s="180">
        <f>(9329.52/1000)*1.062171</f>
        <v>9.90954558792</v>
      </c>
      <c r="I18" s="180">
        <f t="shared" si="2"/>
        <v>594.5727352752</v>
      </c>
      <c r="J18" s="180">
        <f t="shared" si="0"/>
        <v>594.5727352752</v>
      </c>
      <c r="K18" s="180">
        <f>(9329.52/1000)*1.062171</f>
        <v>9.90954558792</v>
      </c>
      <c r="L18" s="180">
        <f t="shared" si="3"/>
        <v>594.5727352752</v>
      </c>
      <c r="M18" s="180">
        <f t="shared" si="1"/>
        <v>594.5727352752</v>
      </c>
    </row>
    <row r="19" spans="1:13" ht="12.75">
      <c r="A19" s="11">
        <v>8</v>
      </c>
      <c r="B19" s="12" t="s">
        <v>185</v>
      </c>
      <c r="C19" s="17" t="s">
        <v>189</v>
      </c>
      <c r="D19" s="17"/>
      <c r="E19" s="180"/>
      <c r="F19" s="180"/>
      <c r="G19" s="17">
        <v>24</v>
      </c>
      <c r="H19" s="180">
        <f>(369.65/8)*1.062171</f>
        <v>49.07893876874999</v>
      </c>
      <c r="I19" s="180">
        <f t="shared" si="2"/>
        <v>1177.8945304499998</v>
      </c>
      <c r="J19" s="180">
        <f t="shared" si="0"/>
        <v>1177.8945304499998</v>
      </c>
      <c r="K19" s="180">
        <f>(369.65/8)*1.062171</f>
        <v>49.07893876874999</v>
      </c>
      <c r="L19" s="180">
        <f t="shared" si="3"/>
        <v>1177.8945304499998</v>
      </c>
      <c r="M19" s="180">
        <f t="shared" si="1"/>
        <v>1177.8945304499998</v>
      </c>
    </row>
    <row r="20" spans="1:13" ht="15.75" customHeight="1">
      <c r="A20" s="11">
        <v>9</v>
      </c>
      <c r="B20" s="14" t="s">
        <v>243</v>
      </c>
      <c r="C20" s="17" t="s">
        <v>79</v>
      </c>
      <c r="D20" s="17"/>
      <c r="E20" s="184"/>
      <c r="F20" s="180"/>
      <c r="G20" s="17">
        <v>2</v>
      </c>
      <c r="H20" s="180">
        <f>200.894127594001*1.062171</f>
        <v>213.38391640064762</v>
      </c>
      <c r="I20" s="180">
        <f t="shared" si="2"/>
        <v>426.76783280129524</v>
      </c>
      <c r="J20" s="180">
        <f t="shared" si="0"/>
        <v>426.76783280129524</v>
      </c>
      <c r="K20" s="180">
        <f>200.894127594001*1.062171</f>
        <v>213.38391640064762</v>
      </c>
      <c r="L20" s="180">
        <f t="shared" si="3"/>
        <v>426.76783280129524</v>
      </c>
      <c r="M20" s="180">
        <f t="shared" si="1"/>
        <v>426.76783280129524</v>
      </c>
    </row>
    <row r="21" spans="1:13" ht="25.5">
      <c r="A21" s="11">
        <v>10</v>
      </c>
      <c r="B21" s="14" t="s">
        <v>456</v>
      </c>
      <c r="C21" s="17" t="s">
        <v>79</v>
      </c>
      <c r="D21" s="17"/>
      <c r="E21" s="184"/>
      <c r="F21" s="180"/>
      <c r="G21" s="17">
        <v>2</v>
      </c>
      <c r="H21" s="180">
        <f>202.651553646445*1.062171</f>
        <v>215.25060338819813</v>
      </c>
      <c r="I21" s="180">
        <f t="shared" si="2"/>
        <v>430.50120677639626</v>
      </c>
      <c r="J21" s="180">
        <f t="shared" si="0"/>
        <v>430.50120677639626</v>
      </c>
      <c r="K21" s="180">
        <f>202.651553646445*1.062171</f>
        <v>215.25060338819813</v>
      </c>
      <c r="L21" s="180">
        <f t="shared" si="3"/>
        <v>430.50120677639626</v>
      </c>
      <c r="M21" s="180">
        <f t="shared" si="1"/>
        <v>430.50120677639626</v>
      </c>
    </row>
    <row r="22" spans="1:13" ht="15" customHeight="1">
      <c r="A22" s="11">
        <v>11</v>
      </c>
      <c r="B22" s="12" t="s">
        <v>313</v>
      </c>
      <c r="C22" s="17" t="s">
        <v>137</v>
      </c>
      <c r="D22" s="17">
        <v>12</v>
      </c>
      <c r="E22" s="180">
        <v>257.98439796508785</v>
      </c>
      <c r="F22" s="180">
        <v>3095.812775581054</v>
      </c>
      <c r="G22" s="17">
        <v>12</v>
      </c>
      <c r="H22" s="180">
        <f>E22*1.062171</f>
        <v>274.0235459709753</v>
      </c>
      <c r="I22" s="180">
        <f t="shared" si="2"/>
        <v>3288.2825516517037</v>
      </c>
      <c r="J22" s="180">
        <f t="shared" si="0"/>
        <v>3288.2825516517037</v>
      </c>
      <c r="K22" s="180">
        <f>E22*1.062171</f>
        <v>274.0235459709753</v>
      </c>
      <c r="L22" s="180">
        <f t="shared" si="3"/>
        <v>3288.2825516517037</v>
      </c>
      <c r="M22" s="180">
        <f t="shared" si="1"/>
        <v>3288.2825516517037</v>
      </c>
    </row>
    <row r="23" spans="1:13" ht="15" customHeight="1">
      <c r="A23" s="11">
        <v>12</v>
      </c>
      <c r="B23" s="11" t="s">
        <v>98</v>
      </c>
      <c r="C23" s="185"/>
      <c r="D23" s="17"/>
      <c r="E23" s="186"/>
      <c r="F23" s="187">
        <f>SUM(F11:F22)</f>
        <v>1393425.3302890328</v>
      </c>
      <c r="G23" s="187"/>
      <c r="H23" s="187"/>
      <c r="I23" s="187">
        <f>SUM(I11:I22)</f>
        <v>251354.48963355648</v>
      </c>
      <c r="J23" s="187">
        <f>SUM(J11:J22)</f>
        <v>254779.7839581937</v>
      </c>
      <c r="K23" s="187"/>
      <c r="L23" s="187">
        <f>SUM(L11:L22)</f>
        <v>1741268.5362594086</v>
      </c>
      <c r="M23" s="187">
        <f>SUM(M11:M22)</f>
        <v>1744693.8305840457</v>
      </c>
    </row>
    <row r="24" spans="1:13" ht="14.25" customHeight="1">
      <c r="A24" s="11">
        <v>13</v>
      </c>
      <c r="B24" s="11" t="s">
        <v>457</v>
      </c>
      <c r="C24" s="185"/>
      <c r="D24" s="17"/>
      <c r="E24" s="186"/>
      <c r="F24" s="187">
        <f>ROUND(F23,0)</f>
        <v>1393425</v>
      </c>
      <c r="G24" s="187"/>
      <c r="H24" s="187"/>
      <c r="I24" s="187">
        <f>ROUND(I23,0)</f>
        <v>251354</v>
      </c>
      <c r="J24" s="187">
        <f>ROUND(J23,0)</f>
        <v>254780</v>
      </c>
      <c r="K24" s="187"/>
      <c r="L24" s="187">
        <f>ROUND(L23,0)</f>
        <v>1741269</v>
      </c>
      <c r="M24" s="187">
        <f>ROUND(M23,0)</f>
        <v>1744694</v>
      </c>
    </row>
    <row r="25" spans="1:13" ht="12.75">
      <c r="A25" s="8"/>
      <c r="B25" s="73"/>
      <c r="C25" s="8"/>
      <c r="D25" s="8"/>
      <c r="E25" s="8"/>
      <c r="F25" s="8"/>
      <c r="G25" s="8"/>
      <c r="H25" s="33"/>
      <c r="I25" s="33"/>
      <c r="J25" s="33"/>
      <c r="K25" s="33"/>
      <c r="L25" s="33"/>
      <c r="M25" s="33"/>
    </row>
    <row r="26" spans="1:2" ht="12.75">
      <c r="A26" s="188" t="s">
        <v>458</v>
      </c>
      <c r="B26" t="s">
        <v>459</v>
      </c>
    </row>
    <row r="28" spans="10:13" ht="15">
      <c r="J28" s="189"/>
      <c r="K28" s="189"/>
      <c r="L28" s="189"/>
      <c r="M28" s="189"/>
    </row>
    <row r="29" spans="10:13" ht="15">
      <c r="J29" s="189"/>
      <c r="K29" s="189"/>
      <c r="L29" s="189"/>
      <c r="M29" s="189"/>
    </row>
    <row r="30" spans="10:13" ht="15">
      <c r="J30" s="189"/>
      <c r="K30" s="189"/>
      <c r="L30" s="189"/>
      <c r="M30" s="189"/>
    </row>
    <row r="31" spans="10:13" ht="15">
      <c r="J31" s="189"/>
      <c r="K31" s="189"/>
      <c r="L31" s="189"/>
      <c r="M31" s="189"/>
    </row>
  </sheetData>
  <sheetProtection/>
  <mergeCells count="16">
    <mergeCell ref="A5:A8"/>
    <mergeCell ref="B5:B8"/>
    <mergeCell ref="C5:C8"/>
    <mergeCell ref="H7:H8"/>
    <mergeCell ref="D5:F5"/>
    <mergeCell ref="D6:F6"/>
    <mergeCell ref="D7:D8"/>
    <mergeCell ref="G7:G8"/>
    <mergeCell ref="E7:E8"/>
    <mergeCell ref="F7:F8"/>
    <mergeCell ref="K6:M6"/>
    <mergeCell ref="K7:K8"/>
    <mergeCell ref="B1:I1"/>
    <mergeCell ref="B3:L3"/>
    <mergeCell ref="G5:M5"/>
    <mergeCell ref="G6:J6"/>
  </mergeCells>
  <printOptions/>
  <pageMargins left="0.74" right="0.16" top="0.64" bottom="0.25" header="0.5118110236220472" footer="0.16"/>
  <pageSetup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tabColor indexed="33"/>
  </sheetPr>
  <dimension ref="A1:K29"/>
  <sheetViews>
    <sheetView tabSelected="1" workbookViewId="0" topLeftCell="A1">
      <pane xSplit="2" ySplit="8" topLeftCell="C9" activePane="bottomRight" state="frozen"/>
      <selection pane="topLeft" activeCell="A1" sqref="A1"/>
      <selection pane="topRight" activeCell="C1" sqref="C1"/>
      <selection pane="bottomLeft" activeCell="A9" sqref="A9"/>
      <selection pane="bottomRight" activeCell="J15" sqref="J15"/>
    </sheetView>
  </sheetViews>
  <sheetFormatPr defaultColWidth="9.140625" defaultRowHeight="12.75"/>
  <cols>
    <col min="1" max="1" width="4.7109375" style="0" customWidth="1"/>
    <col min="2" max="2" width="71.28125" style="0" customWidth="1"/>
    <col min="3" max="3" width="10.8515625" style="0" customWidth="1"/>
    <col min="4" max="4" width="7.00390625" style="0" customWidth="1"/>
    <col min="5" max="5" width="9.57421875" style="0" customWidth="1"/>
    <col min="6" max="7" width="16.140625" style="0" customWidth="1"/>
    <col min="10" max="10" width="21.421875" style="0" customWidth="1"/>
    <col min="11" max="11" width="12.00390625" style="0" customWidth="1"/>
  </cols>
  <sheetData>
    <row r="1" spans="1:11" ht="15.75">
      <c r="A1" s="376" t="s">
        <v>492</v>
      </c>
      <c r="B1" s="376"/>
      <c r="C1" s="376"/>
      <c r="D1" s="376"/>
      <c r="E1" s="376"/>
      <c r="F1" s="376"/>
      <c r="G1" s="376"/>
      <c r="J1" s="208"/>
      <c r="K1" s="209"/>
    </row>
    <row r="2" spans="10:11" ht="9.75" customHeight="1">
      <c r="J2" s="66"/>
      <c r="K2" s="66"/>
    </row>
    <row r="3" spans="1:7" ht="48.75" customHeight="1">
      <c r="A3" s="327" t="s">
        <v>462</v>
      </c>
      <c r="B3" s="327"/>
      <c r="C3" s="327"/>
      <c r="D3" s="327"/>
      <c r="E3" s="327"/>
      <c r="F3" s="327"/>
      <c r="G3" s="327"/>
    </row>
    <row r="5" spans="1:7" ht="15">
      <c r="A5" s="190"/>
      <c r="B5" s="190"/>
      <c r="C5" s="190"/>
      <c r="D5" s="191"/>
      <c r="E5" s="191"/>
      <c r="F5" s="192" t="s">
        <v>426</v>
      </c>
      <c r="G5" s="191"/>
    </row>
    <row r="6" spans="1:7" ht="33" customHeight="1">
      <c r="A6" s="379" t="s">
        <v>82</v>
      </c>
      <c r="B6" s="379" t="s">
        <v>1</v>
      </c>
      <c r="C6" s="379" t="s">
        <v>2</v>
      </c>
      <c r="D6" s="378" t="s">
        <v>76</v>
      </c>
      <c r="E6" s="377" t="s">
        <v>80</v>
      </c>
      <c r="F6" s="169" t="s">
        <v>448</v>
      </c>
      <c r="G6" s="169" t="s">
        <v>449</v>
      </c>
    </row>
    <row r="7" spans="1:7" ht="15">
      <c r="A7" s="380"/>
      <c r="B7" s="380"/>
      <c r="C7" s="380"/>
      <c r="D7" s="378"/>
      <c r="E7" s="377"/>
      <c r="F7" s="193" t="s">
        <v>84</v>
      </c>
      <c r="G7" s="193" t="s">
        <v>84</v>
      </c>
    </row>
    <row r="8" spans="1:8" ht="15">
      <c r="A8" s="167">
        <v>1</v>
      </c>
      <c r="B8" s="167">
        <v>2</v>
      </c>
      <c r="C8" s="167">
        <v>3</v>
      </c>
      <c r="D8" s="167">
        <v>4</v>
      </c>
      <c r="E8" s="194">
        <v>5</v>
      </c>
      <c r="F8" s="193">
        <v>6</v>
      </c>
      <c r="G8" s="193">
        <v>7</v>
      </c>
      <c r="H8" s="195"/>
    </row>
    <row r="9" spans="1:7" ht="19.5" customHeight="1">
      <c r="A9" s="196">
        <v>1</v>
      </c>
      <c r="B9" s="197" t="s">
        <v>178</v>
      </c>
      <c r="C9" s="196" t="s">
        <v>463</v>
      </c>
      <c r="D9" s="196">
        <v>120</v>
      </c>
      <c r="E9" s="198">
        <f>106072.1/600</f>
        <v>176.78683333333333</v>
      </c>
      <c r="F9" s="199">
        <f>D9*E9</f>
        <v>21214.42</v>
      </c>
      <c r="G9" s="199">
        <f>D9*E9</f>
        <v>21214.42</v>
      </c>
    </row>
    <row r="10" spans="1:7" ht="33" customHeight="1">
      <c r="A10" s="200">
        <v>2</v>
      </c>
      <c r="B10" s="197" t="s">
        <v>464</v>
      </c>
      <c r="C10" s="201" t="s">
        <v>137</v>
      </c>
      <c r="D10" s="201">
        <v>120</v>
      </c>
      <c r="E10" s="202">
        <v>38.1699</v>
      </c>
      <c r="F10" s="202">
        <f>D10*E10</f>
        <v>4580.388</v>
      </c>
      <c r="G10" s="202">
        <f>D10*E10</f>
        <v>4580.388</v>
      </c>
    </row>
    <row r="11" spans="1:7" ht="18.75" customHeight="1">
      <c r="A11" s="200">
        <v>3</v>
      </c>
      <c r="B11" s="197" t="s">
        <v>454</v>
      </c>
      <c r="C11" s="201" t="s">
        <v>137</v>
      </c>
      <c r="D11" s="201">
        <v>180</v>
      </c>
      <c r="E11" s="203">
        <f>322.48049745636*1.062171</f>
        <v>342.5294324637194</v>
      </c>
      <c r="F11" s="202">
        <f>D11*E11</f>
        <v>61655.29784346949</v>
      </c>
      <c r="G11" s="202"/>
    </row>
    <row r="12" spans="1:7" ht="18.75" customHeight="1">
      <c r="A12" s="196">
        <v>4</v>
      </c>
      <c r="B12" s="197" t="s">
        <v>455</v>
      </c>
      <c r="C12" s="201" t="s">
        <v>137</v>
      </c>
      <c r="D12" s="201">
        <v>190</v>
      </c>
      <c r="E12" s="203">
        <f>322.48049745636*1.062171</f>
        <v>342.5294324637194</v>
      </c>
      <c r="F12" s="202"/>
      <c r="G12" s="202">
        <f aca="true" t="shared" si="0" ref="G12:G20">D12*E12</f>
        <v>65080.59216810668</v>
      </c>
    </row>
    <row r="13" spans="1:10" ht="18.75" customHeight="1">
      <c r="A13" s="196">
        <v>5</v>
      </c>
      <c r="B13" s="197" t="s">
        <v>156</v>
      </c>
      <c r="C13" s="201" t="s">
        <v>79</v>
      </c>
      <c r="D13" s="201">
        <v>10</v>
      </c>
      <c r="E13" s="203">
        <f>703.129446579002*1.062171</f>
        <v>746.8437074022651</v>
      </c>
      <c r="F13" s="202">
        <f aca="true" t="shared" si="1" ref="F13:F20">D13*E13</f>
        <v>7468.43707402265</v>
      </c>
      <c r="G13" s="202">
        <f t="shared" si="0"/>
        <v>7468.43707402265</v>
      </c>
      <c r="J13" s="30"/>
    </row>
    <row r="14" spans="1:7" ht="18.75" customHeight="1">
      <c r="A14" s="196">
        <v>6</v>
      </c>
      <c r="B14" s="197" t="s">
        <v>157</v>
      </c>
      <c r="C14" s="201" t="s">
        <v>79</v>
      </c>
      <c r="D14" s="201">
        <v>4</v>
      </c>
      <c r="E14" s="203">
        <f>5159.68795930176*1.062171</f>
        <v>5480.47091941951</v>
      </c>
      <c r="F14" s="202">
        <f t="shared" si="1"/>
        <v>21921.88367767804</v>
      </c>
      <c r="G14" s="202">
        <f t="shared" si="0"/>
        <v>21921.88367767804</v>
      </c>
    </row>
    <row r="15" spans="1:7" ht="18.75" customHeight="1">
      <c r="A15" s="196">
        <v>7</v>
      </c>
      <c r="B15" s="197" t="s">
        <v>182</v>
      </c>
      <c r="C15" s="201" t="s">
        <v>137</v>
      </c>
      <c r="D15" s="201">
        <v>60</v>
      </c>
      <c r="E15" s="203">
        <f>(2567.43/1000)*1.062171</f>
        <v>2.72704969053</v>
      </c>
      <c r="F15" s="202">
        <f t="shared" si="1"/>
        <v>163.62298143179999</v>
      </c>
      <c r="G15" s="202">
        <f t="shared" si="0"/>
        <v>163.62298143179999</v>
      </c>
    </row>
    <row r="16" spans="1:7" ht="18.75" customHeight="1">
      <c r="A16" s="196">
        <v>8</v>
      </c>
      <c r="B16" s="197" t="s">
        <v>183</v>
      </c>
      <c r="C16" s="201" t="s">
        <v>137</v>
      </c>
      <c r="D16" s="201">
        <v>60</v>
      </c>
      <c r="E16" s="203">
        <f>(9329.52/1000)*1.062171</f>
        <v>9.90954558792</v>
      </c>
      <c r="F16" s="202">
        <f t="shared" si="1"/>
        <v>594.5727352752</v>
      </c>
      <c r="G16" s="202">
        <f t="shared" si="0"/>
        <v>594.5727352752</v>
      </c>
    </row>
    <row r="17" spans="1:7" ht="18.75" customHeight="1">
      <c r="A17" s="196">
        <v>9</v>
      </c>
      <c r="B17" s="197" t="s">
        <v>185</v>
      </c>
      <c r="C17" s="201" t="s">
        <v>189</v>
      </c>
      <c r="D17" s="201">
        <v>24</v>
      </c>
      <c r="E17" s="203">
        <f>(369.65/8)*1.062171</f>
        <v>49.07893876874999</v>
      </c>
      <c r="F17" s="202">
        <f t="shared" si="1"/>
        <v>1177.8945304499998</v>
      </c>
      <c r="G17" s="202">
        <f t="shared" si="0"/>
        <v>1177.8945304499998</v>
      </c>
    </row>
    <row r="18" spans="1:7" ht="18.75" customHeight="1">
      <c r="A18" s="196">
        <v>10</v>
      </c>
      <c r="B18" s="204" t="s">
        <v>243</v>
      </c>
      <c r="C18" s="201" t="s">
        <v>79</v>
      </c>
      <c r="D18" s="201">
        <v>2</v>
      </c>
      <c r="E18" s="203">
        <f>200.894127594001*1.062171</f>
        <v>213.38391640064762</v>
      </c>
      <c r="F18" s="202">
        <f t="shared" si="1"/>
        <v>426.76783280129524</v>
      </c>
      <c r="G18" s="202">
        <f t="shared" si="0"/>
        <v>426.76783280129524</v>
      </c>
    </row>
    <row r="19" spans="1:7" ht="18.75" customHeight="1">
      <c r="A19" s="196">
        <v>11</v>
      </c>
      <c r="B19" s="204" t="s">
        <v>456</v>
      </c>
      <c r="C19" s="201" t="s">
        <v>79</v>
      </c>
      <c r="D19" s="201">
        <v>2</v>
      </c>
      <c r="E19" s="203">
        <f>202.651553646445*1.062171</f>
        <v>215.25060338819813</v>
      </c>
      <c r="F19" s="202">
        <f t="shared" si="1"/>
        <v>430.50120677639626</v>
      </c>
      <c r="G19" s="202">
        <f t="shared" si="0"/>
        <v>430.50120677639626</v>
      </c>
    </row>
    <row r="20" spans="1:7" ht="18.75" customHeight="1">
      <c r="A20" s="196">
        <v>12</v>
      </c>
      <c r="B20" s="197" t="s">
        <v>313</v>
      </c>
      <c r="C20" s="201" t="s">
        <v>137</v>
      </c>
      <c r="D20" s="201">
        <v>12</v>
      </c>
      <c r="E20" s="203">
        <f>257.984397965088*1.062171</f>
        <v>274.0235459709755</v>
      </c>
      <c r="F20" s="202">
        <f t="shared" si="1"/>
        <v>3288.282551651706</v>
      </c>
      <c r="G20" s="202">
        <f t="shared" si="0"/>
        <v>3288.282551651706</v>
      </c>
    </row>
    <row r="21" spans="1:7" ht="16.5" customHeight="1">
      <c r="A21" s="167">
        <v>13</v>
      </c>
      <c r="B21" s="167" t="s">
        <v>98</v>
      </c>
      <c r="C21" s="167"/>
      <c r="D21" s="167"/>
      <c r="E21" s="193"/>
      <c r="F21" s="205">
        <f>SUM(F9:F20)</f>
        <v>122922.06843355656</v>
      </c>
      <c r="G21" s="205">
        <f>SUM(G9:G20)</f>
        <v>126347.36275819376</v>
      </c>
    </row>
    <row r="22" spans="1:7" ht="18" customHeight="1">
      <c r="A22" s="206">
        <v>14</v>
      </c>
      <c r="B22" s="167" t="s">
        <v>457</v>
      </c>
      <c r="C22" s="201"/>
      <c r="D22" s="201"/>
      <c r="E22" s="203"/>
      <c r="F22" s="207">
        <f>ROUND(F21,0)</f>
        <v>122922</v>
      </c>
      <c r="G22" s="207">
        <f>ROUND(G21,0)</f>
        <v>126347</v>
      </c>
    </row>
    <row r="23" spans="1:7" ht="12.75">
      <c r="A23" s="8"/>
      <c r="B23" s="73"/>
      <c r="C23" s="8"/>
      <c r="D23" s="8"/>
      <c r="E23" s="33"/>
      <c r="F23" s="33"/>
      <c r="G23" s="33"/>
    </row>
    <row r="24" ht="12.75">
      <c r="A24" s="188"/>
    </row>
    <row r="26" spans="5:7" ht="15">
      <c r="E26" s="189"/>
      <c r="F26" s="189"/>
      <c r="G26" s="189"/>
    </row>
    <row r="27" spans="5:7" ht="15">
      <c r="E27" s="189"/>
      <c r="F27" s="189"/>
      <c r="G27" s="189"/>
    </row>
    <row r="28" spans="5:7" ht="15">
      <c r="E28" s="189"/>
      <c r="F28" s="189"/>
      <c r="G28" s="189"/>
    </row>
    <row r="29" spans="5:7" ht="15">
      <c r="E29" s="189"/>
      <c r="F29" s="189"/>
      <c r="G29" s="189"/>
    </row>
  </sheetData>
  <sheetProtection/>
  <mergeCells count="7">
    <mergeCell ref="A1:G1"/>
    <mergeCell ref="A3:G3"/>
    <mergeCell ref="E6:E7"/>
    <mergeCell ref="D6:D7"/>
    <mergeCell ref="C6:C7"/>
    <mergeCell ref="B6:B7"/>
    <mergeCell ref="A6:A7"/>
  </mergeCells>
  <printOptions/>
  <pageMargins left="0.97" right="0.16" top="0.64" bottom="0.25" header="0.5118110236220472" footer="0.16"/>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33"/>
  </sheetPr>
  <dimension ref="B2:R62"/>
  <sheetViews>
    <sheetView zoomScaleSheetLayoutView="40" zoomScalePageLayoutView="0" workbookViewId="0" topLeftCell="B1">
      <pane xSplit="1" ySplit="9" topLeftCell="C10" activePane="bottomRight" state="frozen"/>
      <selection pane="topLeft" activeCell="B1" sqref="B1"/>
      <selection pane="topRight" activeCell="C1" sqref="C1"/>
      <selection pane="bottomLeft" activeCell="B7" sqref="B7"/>
      <selection pane="bottomRight" activeCell="C5" sqref="C5:D5"/>
    </sheetView>
  </sheetViews>
  <sheetFormatPr defaultColWidth="9.140625" defaultRowHeight="12.75"/>
  <cols>
    <col min="2" max="2" width="5.57421875" style="0" customWidth="1"/>
    <col min="3" max="3" width="76.8515625" style="0" customWidth="1"/>
    <col min="4" max="4" width="6.8515625" style="0" customWidth="1"/>
    <col min="5" max="5" width="0.13671875" style="0" customWidth="1"/>
    <col min="6" max="6" width="6.421875" style="0" hidden="1" customWidth="1"/>
    <col min="7" max="7" width="12.140625" style="0" hidden="1" customWidth="1"/>
    <col min="8" max="8" width="6.8515625" style="40" hidden="1" customWidth="1"/>
    <col min="9" max="9" width="9.57421875" style="40" hidden="1" customWidth="1"/>
    <col min="10" max="10" width="6.7109375" style="40" hidden="1" customWidth="1"/>
    <col min="11" max="11" width="11.8515625" style="40" hidden="1" customWidth="1"/>
    <col min="12" max="12" width="11.8515625" style="0" bestFit="1" customWidth="1"/>
    <col min="13" max="13" width="9.8515625" style="0" bestFit="1" customWidth="1"/>
    <col min="14" max="14" width="12.57421875" style="0" bestFit="1" customWidth="1"/>
    <col min="15" max="15" width="9.8515625" style="0" bestFit="1" customWidth="1"/>
    <col min="16" max="16" width="11.8515625" style="0" bestFit="1" customWidth="1"/>
    <col min="17" max="17" width="9.8515625" style="0" bestFit="1" customWidth="1"/>
    <col min="18" max="18" width="13.421875" style="0" bestFit="1" customWidth="1"/>
  </cols>
  <sheetData>
    <row r="2" spans="5:7" ht="12.75">
      <c r="E2" s="315"/>
      <c r="F2" s="315"/>
      <c r="G2" s="73"/>
    </row>
    <row r="3" spans="2:7" ht="15">
      <c r="B3" s="360" t="s">
        <v>237</v>
      </c>
      <c r="C3" s="383"/>
      <c r="D3" s="383"/>
      <c r="E3" s="317"/>
      <c r="F3" s="317"/>
      <c r="G3" s="29"/>
    </row>
    <row r="4" spans="2:7" ht="15.75">
      <c r="B4" s="211"/>
      <c r="C4" s="296"/>
      <c r="D4" s="296"/>
      <c r="E4" s="235"/>
      <c r="F4" s="235"/>
      <c r="G4" s="29"/>
    </row>
    <row r="5" spans="3:7" ht="31.5" customHeight="1">
      <c r="C5" s="384" t="s">
        <v>500</v>
      </c>
      <c r="D5" s="384"/>
      <c r="E5" s="294"/>
      <c r="F5" s="294"/>
      <c r="G5" s="70"/>
    </row>
    <row r="6" spans="3:7" ht="18.75" customHeight="1">
      <c r="C6" s="337"/>
      <c r="D6" s="8"/>
      <c r="E6" s="294"/>
      <c r="F6" s="294"/>
      <c r="G6" s="70"/>
    </row>
    <row r="7" spans="2:18" ht="16.5" customHeight="1">
      <c r="B7" s="328" t="s">
        <v>0</v>
      </c>
      <c r="C7" s="328" t="s">
        <v>1</v>
      </c>
      <c r="D7" s="328" t="s">
        <v>2</v>
      </c>
      <c r="E7" s="371" t="s">
        <v>413</v>
      </c>
      <c r="F7" s="382"/>
      <c r="G7" s="382"/>
      <c r="H7" s="382"/>
      <c r="I7" s="382"/>
      <c r="J7" s="382"/>
      <c r="K7" s="372"/>
      <c r="L7" s="371" t="s">
        <v>426</v>
      </c>
      <c r="M7" s="382"/>
      <c r="N7" s="382"/>
      <c r="O7" s="382"/>
      <c r="P7" s="382"/>
      <c r="Q7" s="382"/>
      <c r="R7" s="372"/>
    </row>
    <row r="8" spans="2:18" ht="16.5" customHeight="1">
      <c r="B8" s="313"/>
      <c r="C8" s="313"/>
      <c r="D8" s="313"/>
      <c r="E8" s="41" t="s">
        <v>158</v>
      </c>
      <c r="F8" s="371" t="s">
        <v>93</v>
      </c>
      <c r="G8" s="372"/>
      <c r="H8" s="371" t="s">
        <v>94</v>
      </c>
      <c r="I8" s="372"/>
      <c r="J8" s="371" t="s">
        <v>95</v>
      </c>
      <c r="K8" s="372"/>
      <c r="L8" s="41" t="s">
        <v>158</v>
      </c>
      <c r="M8" s="371" t="s">
        <v>93</v>
      </c>
      <c r="N8" s="372"/>
      <c r="O8" s="371" t="s">
        <v>94</v>
      </c>
      <c r="P8" s="372"/>
      <c r="Q8" s="371" t="s">
        <v>95</v>
      </c>
      <c r="R8" s="372"/>
    </row>
    <row r="9" spans="2:18" ht="15.75" customHeight="1">
      <c r="B9" s="314"/>
      <c r="C9" s="314"/>
      <c r="D9" s="314"/>
      <c r="E9" s="45"/>
      <c r="F9" s="45" t="s">
        <v>76</v>
      </c>
      <c r="G9" s="45" t="s">
        <v>77</v>
      </c>
      <c r="H9" s="45" t="s">
        <v>76</v>
      </c>
      <c r="I9" s="45" t="s">
        <v>77</v>
      </c>
      <c r="J9" s="45" t="s">
        <v>76</v>
      </c>
      <c r="K9" s="45" t="s">
        <v>77</v>
      </c>
      <c r="L9" s="45"/>
      <c r="M9" s="45" t="s">
        <v>76</v>
      </c>
      <c r="N9" s="45" t="s">
        <v>77</v>
      </c>
      <c r="O9" s="45" t="s">
        <v>76</v>
      </c>
      <c r="P9" s="45" t="s">
        <v>77</v>
      </c>
      <c r="Q9" s="45" t="s">
        <v>76</v>
      </c>
      <c r="R9" s="45" t="s">
        <v>77</v>
      </c>
    </row>
    <row r="10" spans="2:18" ht="18.75" customHeight="1">
      <c r="B10" s="18">
        <v>1</v>
      </c>
      <c r="C10" s="14" t="s">
        <v>314</v>
      </c>
      <c r="D10" s="17" t="s">
        <v>21</v>
      </c>
      <c r="E10" s="46">
        <v>241.0729531128008</v>
      </c>
      <c r="F10" s="46">
        <v>28</v>
      </c>
      <c r="G10" s="46">
        <f>F10*E10</f>
        <v>6750.042687158422</v>
      </c>
      <c r="H10" s="46">
        <v>28</v>
      </c>
      <c r="I10" s="46">
        <f>H10*E10</f>
        <v>6750.042687158422</v>
      </c>
      <c r="J10" s="46">
        <v>32</v>
      </c>
      <c r="K10" s="46">
        <f>J10*E10</f>
        <v>7714.334499609626</v>
      </c>
      <c r="L10" s="46">
        <f>E10*1.062171</f>
        <v>256.06069968077674</v>
      </c>
      <c r="M10" s="210">
        <v>28</v>
      </c>
      <c r="N10" s="46">
        <f>M10*L10</f>
        <v>7169.699591061749</v>
      </c>
      <c r="O10" s="210">
        <v>28</v>
      </c>
      <c r="P10" s="46">
        <f>O10*L10</f>
        <v>7169.699591061749</v>
      </c>
      <c r="Q10" s="210">
        <v>32</v>
      </c>
      <c r="R10" s="46">
        <f>Q10*L10</f>
        <v>8193.942389784856</v>
      </c>
    </row>
    <row r="11" spans="2:18" ht="18.75" customHeight="1">
      <c r="B11" s="335">
        <f>B10+1</f>
        <v>2</v>
      </c>
      <c r="C11" s="14" t="s">
        <v>59</v>
      </c>
      <c r="D11" s="14"/>
      <c r="E11" s="46">
        <v>0</v>
      </c>
      <c r="F11" s="46">
        <v>0</v>
      </c>
      <c r="G11" s="46">
        <f aca="true" t="shared" si="0" ref="G11:G53">F11*E11</f>
        <v>0</v>
      </c>
      <c r="H11" s="46">
        <v>0</v>
      </c>
      <c r="I11" s="46">
        <f aca="true" t="shared" si="1" ref="I11:I53">H11*E11</f>
        <v>0</v>
      </c>
      <c r="J11" s="46">
        <v>0</v>
      </c>
      <c r="K11" s="46">
        <f aca="true" t="shared" si="2" ref="K11:K53">J11*E11</f>
        <v>0</v>
      </c>
      <c r="L11" s="46">
        <f aca="true" t="shared" si="3" ref="L11:L33">E11*1.062171</f>
        <v>0</v>
      </c>
      <c r="M11" s="210">
        <v>0</v>
      </c>
      <c r="N11" s="46">
        <f aca="true" t="shared" si="4" ref="N11:N33">M11*L11</f>
        <v>0</v>
      </c>
      <c r="O11" s="210">
        <v>0</v>
      </c>
      <c r="P11" s="46">
        <f aca="true" t="shared" si="5" ref="P11:P33">O11*L11</f>
        <v>0</v>
      </c>
      <c r="Q11" s="210">
        <v>0</v>
      </c>
      <c r="R11" s="46">
        <f aca="true" t="shared" si="6" ref="R11:R33">Q11*L11</f>
        <v>0</v>
      </c>
    </row>
    <row r="12" spans="2:18" ht="18.75" customHeight="1">
      <c r="B12" s="336"/>
      <c r="C12" s="14" t="s">
        <v>239</v>
      </c>
      <c r="D12" s="17" t="s">
        <v>28</v>
      </c>
      <c r="E12" s="46">
        <v>100.44706379700034</v>
      </c>
      <c r="F12" s="46">
        <v>22</v>
      </c>
      <c r="G12" s="46">
        <f t="shared" si="0"/>
        <v>2209.8354035340076</v>
      </c>
      <c r="H12" s="46">
        <v>22</v>
      </c>
      <c r="I12" s="46">
        <f t="shared" si="1"/>
        <v>2209.8354035340076</v>
      </c>
      <c r="J12" s="46">
        <v>22</v>
      </c>
      <c r="K12" s="46">
        <f t="shared" si="2"/>
        <v>2209.8354035340076</v>
      </c>
      <c r="L12" s="46">
        <f t="shared" si="3"/>
        <v>106.69195820032364</v>
      </c>
      <c r="M12" s="210">
        <v>22</v>
      </c>
      <c r="N12" s="46">
        <f t="shared" si="4"/>
        <v>2347.22308040712</v>
      </c>
      <c r="O12" s="210">
        <v>22</v>
      </c>
      <c r="P12" s="46">
        <f t="shared" si="5"/>
        <v>2347.22308040712</v>
      </c>
      <c r="Q12" s="210">
        <v>22</v>
      </c>
      <c r="R12" s="46">
        <f t="shared" si="6"/>
        <v>2347.22308040712</v>
      </c>
    </row>
    <row r="13" spans="2:18" ht="18.75" customHeight="1">
      <c r="B13" s="329"/>
      <c r="C13" s="14" t="s">
        <v>60</v>
      </c>
      <c r="D13" s="17" t="s">
        <v>28</v>
      </c>
      <c r="E13" s="46">
        <v>30.1341191391001</v>
      </c>
      <c r="F13" s="46">
        <v>6</v>
      </c>
      <c r="G13" s="46">
        <f t="shared" si="0"/>
        <v>180.8047148346006</v>
      </c>
      <c r="H13" s="46">
        <v>6</v>
      </c>
      <c r="I13" s="46">
        <f t="shared" si="1"/>
        <v>180.8047148346006</v>
      </c>
      <c r="J13" s="46">
        <v>6</v>
      </c>
      <c r="K13" s="46">
        <f t="shared" si="2"/>
        <v>180.8047148346006</v>
      </c>
      <c r="L13" s="46">
        <f t="shared" si="3"/>
        <v>32.00758746009709</v>
      </c>
      <c r="M13" s="210">
        <v>6</v>
      </c>
      <c r="N13" s="46">
        <f t="shared" si="4"/>
        <v>192.04552476058257</v>
      </c>
      <c r="O13" s="210">
        <v>6</v>
      </c>
      <c r="P13" s="46">
        <f t="shared" si="5"/>
        <v>192.04552476058257</v>
      </c>
      <c r="Q13" s="210">
        <v>6</v>
      </c>
      <c r="R13" s="46">
        <f t="shared" si="6"/>
        <v>192.04552476058257</v>
      </c>
    </row>
    <row r="14" spans="2:18" ht="18.75" customHeight="1">
      <c r="B14" s="75">
        <f>B11+1</f>
        <v>3</v>
      </c>
      <c r="C14" s="14" t="s">
        <v>240</v>
      </c>
      <c r="D14" s="17"/>
      <c r="E14" s="46">
        <v>0</v>
      </c>
      <c r="F14" s="46"/>
      <c r="G14" s="46">
        <f t="shared" si="0"/>
        <v>0</v>
      </c>
      <c r="H14" s="46">
        <v>0</v>
      </c>
      <c r="I14" s="46">
        <f t="shared" si="1"/>
        <v>0</v>
      </c>
      <c r="J14" s="46">
        <v>0</v>
      </c>
      <c r="K14" s="46">
        <f t="shared" si="2"/>
        <v>0</v>
      </c>
      <c r="L14" s="46">
        <f t="shared" si="3"/>
        <v>0</v>
      </c>
      <c r="M14" s="210"/>
      <c r="N14" s="46">
        <f t="shared" si="4"/>
        <v>0</v>
      </c>
      <c r="O14" s="210">
        <v>0</v>
      </c>
      <c r="P14" s="46">
        <f t="shared" si="5"/>
        <v>0</v>
      </c>
      <c r="Q14" s="210">
        <v>0</v>
      </c>
      <c r="R14" s="46">
        <f t="shared" si="6"/>
        <v>0</v>
      </c>
    </row>
    <row r="15" spans="2:18" ht="18.75" customHeight="1">
      <c r="B15" s="72"/>
      <c r="C15" s="14" t="s">
        <v>315</v>
      </c>
      <c r="D15" s="17" t="s">
        <v>21</v>
      </c>
      <c r="E15" s="46">
        <v>301.341191391001</v>
      </c>
      <c r="F15" s="46">
        <v>22</v>
      </c>
      <c r="G15" s="46">
        <f t="shared" si="0"/>
        <v>6629.506210602022</v>
      </c>
      <c r="H15" s="46">
        <v>22</v>
      </c>
      <c r="I15" s="46">
        <f t="shared" si="1"/>
        <v>6629.506210602022</v>
      </c>
      <c r="J15" s="46">
        <v>26</v>
      </c>
      <c r="K15" s="46">
        <f t="shared" si="2"/>
        <v>7834.870976166027</v>
      </c>
      <c r="L15" s="46">
        <f t="shared" si="3"/>
        <v>320.07587460097096</v>
      </c>
      <c r="M15" s="210">
        <v>22</v>
      </c>
      <c r="N15" s="46">
        <f t="shared" si="4"/>
        <v>7041.6692412213615</v>
      </c>
      <c r="O15" s="210">
        <v>22</v>
      </c>
      <c r="P15" s="46">
        <f t="shared" si="5"/>
        <v>7041.6692412213615</v>
      </c>
      <c r="Q15" s="210">
        <v>26</v>
      </c>
      <c r="R15" s="46">
        <f t="shared" si="6"/>
        <v>8321.972739625246</v>
      </c>
    </row>
    <row r="16" spans="2:18" ht="18.75" customHeight="1">
      <c r="B16" s="18">
        <v>4</v>
      </c>
      <c r="C16" s="14" t="s">
        <v>61</v>
      </c>
      <c r="D16" s="17" t="s">
        <v>21</v>
      </c>
      <c r="E16" s="46">
        <v>301.341191391001</v>
      </c>
      <c r="F16" s="46">
        <v>33</v>
      </c>
      <c r="G16" s="46">
        <f t="shared" si="0"/>
        <v>9944.259315903033</v>
      </c>
      <c r="H16" s="46">
        <v>33</v>
      </c>
      <c r="I16" s="46">
        <f t="shared" si="1"/>
        <v>9944.259315903033</v>
      </c>
      <c r="J16" s="46">
        <v>41</v>
      </c>
      <c r="K16" s="46">
        <f t="shared" si="2"/>
        <v>12354.988847031042</v>
      </c>
      <c r="L16" s="46">
        <f t="shared" si="3"/>
        <v>320.07587460097096</v>
      </c>
      <c r="M16" s="210">
        <v>33</v>
      </c>
      <c r="N16" s="46">
        <f t="shared" si="4"/>
        <v>10562.503861832041</v>
      </c>
      <c r="O16" s="210">
        <v>33</v>
      </c>
      <c r="P16" s="46">
        <f t="shared" si="5"/>
        <v>10562.503861832041</v>
      </c>
      <c r="Q16" s="210">
        <v>41</v>
      </c>
      <c r="R16" s="46">
        <f t="shared" si="6"/>
        <v>13123.11085863981</v>
      </c>
    </row>
    <row r="17" spans="2:18" ht="18.75" customHeight="1">
      <c r="B17" s="335">
        <v>5</v>
      </c>
      <c r="C17" s="14" t="s">
        <v>62</v>
      </c>
      <c r="D17" s="17"/>
      <c r="E17" s="46">
        <v>0</v>
      </c>
      <c r="F17" s="46"/>
      <c r="G17" s="46">
        <f t="shared" si="0"/>
        <v>0</v>
      </c>
      <c r="H17" s="46">
        <v>0</v>
      </c>
      <c r="I17" s="46">
        <f t="shared" si="1"/>
        <v>0</v>
      </c>
      <c r="J17" s="46">
        <v>0</v>
      </c>
      <c r="K17" s="46">
        <f t="shared" si="2"/>
        <v>0</v>
      </c>
      <c r="L17" s="46">
        <f t="shared" si="3"/>
        <v>0</v>
      </c>
      <c r="M17" s="210"/>
      <c r="N17" s="46">
        <f t="shared" si="4"/>
        <v>0</v>
      </c>
      <c r="O17" s="210">
        <v>0</v>
      </c>
      <c r="P17" s="46">
        <f t="shared" si="5"/>
        <v>0</v>
      </c>
      <c r="Q17" s="210">
        <v>0</v>
      </c>
      <c r="R17" s="46">
        <f t="shared" si="6"/>
        <v>0</v>
      </c>
    </row>
    <row r="18" spans="2:18" ht="18.75" customHeight="1">
      <c r="B18" s="336"/>
      <c r="C18" s="14" t="s">
        <v>316</v>
      </c>
      <c r="D18" s="17" t="s">
        <v>21</v>
      </c>
      <c r="E18" s="46">
        <v>502.2353189850017</v>
      </c>
      <c r="F18" s="46">
        <v>12</v>
      </c>
      <c r="G18" s="46">
        <f t="shared" si="0"/>
        <v>6026.823827820021</v>
      </c>
      <c r="H18" s="46">
        <v>12</v>
      </c>
      <c r="I18" s="46">
        <f t="shared" si="1"/>
        <v>6026.823827820021</v>
      </c>
      <c r="J18" s="46">
        <v>14</v>
      </c>
      <c r="K18" s="46">
        <f t="shared" si="2"/>
        <v>7031.294465790023</v>
      </c>
      <c r="L18" s="46">
        <f t="shared" si="3"/>
        <v>533.4597910016182</v>
      </c>
      <c r="M18" s="210">
        <v>12</v>
      </c>
      <c r="N18" s="46">
        <f t="shared" si="4"/>
        <v>6401.517492019419</v>
      </c>
      <c r="O18" s="210">
        <v>12</v>
      </c>
      <c r="P18" s="46">
        <f t="shared" si="5"/>
        <v>6401.517492019419</v>
      </c>
      <c r="Q18" s="210">
        <v>14</v>
      </c>
      <c r="R18" s="46">
        <f t="shared" si="6"/>
        <v>7468.437074022655</v>
      </c>
    </row>
    <row r="19" spans="2:18" ht="18.75" customHeight="1">
      <c r="B19" s="336"/>
      <c r="C19" s="14" t="s">
        <v>63</v>
      </c>
      <c r="D19" s="17" t="s">
        <v>21</v>
      </c>
      <c r="E19" s="46">
        <v>803.5765103760027</v>
      </c>
      <c r="F19" s="46">
        <v>10</v>
      </c>
      <c r="G19" s="46">
        <f t="shared" si="0"/>
        <v>8035.765103760027</v>
      </c>
      <c r="H19" s="46">
        <v>10</v>
      </c>
      <c r="I19" s="46">
        <f t="shared" si="1"/>
        <v>8035.765103760027</v>
      </c>
      <c r="J19" s="46">
        <v>12</v>
      </c>
      <c r="K19" s="46">
        <f t="shared" si="2"/>
        <v>9642.918124512033</v>
      </c>
      <c r="L19" s="46">
        <f t="shared" si="3"/>
        <v>853.5356656025891</v>
      </c>
      <c r="M19" s="210">
        <v>10</v>
      </c>
      <c r="N19" s="46">
        <f t="shared" si="4"/>
        <v>8535.356656025891</v>
      </c>
      <c r="O19" s="210">
        <v>10</v>
      </c>
      <c r="P19" s="46">
        <f t="shared" si="5"/>
        <v>8535.356656025891</v>
      </c>
      <c r="Q19" s="210">
        <v>12</v>
      </c>
      <c r="R19" s="46">
        <f t="shared" si="6"/>
        <v>10242.427987231069</v>
      </c>
    </row>
    <row r="20" spans="2:18" ht="18.75" customHeight="1">
      <c r="B20" s="329"/>
      <c r="C20" s="14" t="s">
        <v>317</v>
      </c>
      <c r="D20" s="17" t="s">
        <v>21</v>
      </c>
      <c r="E20" s="46">
        <v>502.2353189850017</v>
      </c>
      <c r="F20" s="46">
        <v>6</v>
      </c>
      <c r="G20" s="46">
        <f t="shared" si="0"/>
        <v>3013.4119139100103</v>
      </c>
      <c r="H20" s="46">
        <v>6</v>
      </c>
      <c r="I20" s="46">
        <f t="shared" si="1"/>
        <v>3013.4119139100103</v>
      </c>
      <c r="J20" s="46">
        <v>6</v>
      </c>
      <c r="K20" s="46">
        <f t="shared" si="2"/>
        <v>3013.4119139100103</v>
      </c>
      <c r="L20" s="46">
        <f t="shared" si="3"/>
        <v>533.4597910016182</v>
      </c>
      <c r="M20" s="210">
        <v>6</v>
      </c>
      <c r="N20" s="46">
        <f t="shared" si="4"/>
        <v>3200.7587460097093</v>
      </c>
      <c r="O20" s="210">
        <v>6</v>
      </c>
      <c r="P20" s="46">
        <f t="shared" si="5"/>
        <v>3200.7587460097093</v>
      </c>
      <c r="Q20" s="210">
        <v>6</v>
      </c>
      <c r="R20" s="46">
        <f t="shared" si="6"/>
        <v>3200.7587460097093</v>
      </c>
    </row>
    <row r="21" spans="2:18" ht="18.75" customHeight="1">
      <c r="B21" s="18">
        <f>B17+1</f>
        <v>6</v>
      </c>
      <c r="C21" s="14" t="s">
        <v>49</v>
      </c>
      <c r="D21" s="17" t="s">
        <v>29</v>
      </c>
      <c r="E21" s="46">
        <v>16.071530207520055</v>
      </c>
      <c r="F21" s="46">
        <v>36.6</v>
      </c>
      <c r="G21" s="46">
        <f t="shared" si="0"/>
        <v>588.2180055952341</v>
      </c>
      <c r="H21" s="46">
        <v>36.6</v>
      </c>
      <c r="I21" s="46">
        <f t="shared" si="1"/>
        <v>588.2180055952341</v>
      </c>
      <c r="J21" s="46">
        <v>45</v>
      </c>
      <c r="K21" s="46">
        <f t="shared" si="2"/>
        <v>723.2188593384025</v>
      </c>
      <c r="L21" s="46">
        <f t="shared" si="3"/>
        <v>17.070713312051783</v>
      </c>
      <c r="M21" s="210">
        <v>36.6</v>
      </c>
      <c r="N21" s="46">
        <f t="shared" si="4"/>
        <v>624.7881072210953</v>
      </c>
      <c r="O21" s="210">
        <v>36.6</v>
      </c>
      <c r="P21" s="46">
        <f t="shared" si="5"/>
        <v>624.7881072210953</v>
      </c>
      <c r="Q21" s="210">
        <v>45</v>
      </c>
      <c r="R21" s="46">
        <f t="shared" si="6"/>
        <v>768.1820990423303</v>
      </c>
    </row>
    <row r="22" spans="2:18" ht="18.75" customHeight="1">
      <c r="B22" s="18">
        <v>7</v>
      </c>
      <c r="C22" s="14" t="s">
        <v>241</v>
      </c>
      <c r="D22" s="17" t="s">
        <v>79</v>
      </c>
      <c r="E22" s="46">
        <v>251.11765949250085</v>
      </c>
      <c r="F22" s="46">
        <v>1</v>
      </c>
      <c r="G22" s="46">
        <f t="shared" si="0"/>
        <v>251.11765949250085</v>
      </c>
      <c r="H22" s="46">
        <v>0</v>
      </c>
      <c r="I22" s="46">
        <f t="shared" si="1"/>
        <v>0</v>
      </c>
      <c r="J22" s="46">
        <v>0</v>
      </c>
      <c r="K22" s="46">
        <f t="shared" si="2"/>
        <v>0</v>
      </c>
      <c r="L22" s="46">
        <f t="shared" si="3"/>
        <v>266.7298955008091</v>
      </c>
      <c r="M22" s="210">
        <v>1</v>
      </c>
      <c r="N22" s="46">
        <f t="shared" si="4"/>
        <v>266.7298955008091</v>
      </c>
      <c r="O22" s="210">
        <v>0</v>
      </c>
      <c r="P22" s="46">
        <f t="shared" si="5"/>
        <v>0</v>
      </c>
      <c r="Q22" s="210">
        <v>0</v>
      </c>
      <c r="R22" s="46">
        <f t="shared" si="6"/>
        <v>0</v>
      </c>
    </row>
    <row r="23" spans="2:18" ht="18.75" customHeight="1">
      <c r="B23" s="18">
        <v>8</v>
      </c>
      <c r="C23" s="14" t="s">
        <v>242</v>
      </c>
      <c r="D23" s="17" t="s">
        <v>79</v>
      </c>
      <c r="E23" s="46">
        <v>200.89412759400068</v>
      </c>
      <c r="F23" s="46">
        <v>1</v>
      </c>
      <c r="G23" s="46">
        <f t="shared" si="0"/>
        <v>200.89412759400068</v>
      </c>
      <c r="H23" s="46">
        <v>1</v>
      </c>
      <c r="I23" s="46">
        <f t="shared" si="1"/>
        <v>200.89412759400068</v>
      </c>
      <c r="J23" s="46">
        <v>1</v>
      </c>
      <c r="K23" s="46">
        <f t="shared" si="2"/>
        <v>200.89412759400068</v>
      </c>
      <c r="L23" s="46">
        <f t="shared" si="3"/>
        <v>213.38391640064728</v>
      </c>
      <c r="M23" s="210">
        <v>1</v>
      </c>
      <c r="N23" s="46">
        <f t="shared" si="4"/>
        <v>213.38391640064728</v>
      </c>
      <c r="O23" s="210">
        <v>1</v>
      </c>
      <c r="P23" s="46">
        <f t="shared" si="5"/>
        <v>213.38391640064728</v>
      </c>
      <c r="Q23" s="210">
        <v>1</v>
      </c>
      <c r="R23" s="46">
        <f t="shared" si="6"/>
        <v>213.38391640064728</v>
      </c>
    </row>
    <row r="24" spans="2:18" ht="18.75" customHeight="1">
      <c r="B24" s="18">
        <v>9</v>
      </c>
      <c r="C24" s="14" t="s">
        <v>243</v>
      </c>
      <c r="D24" s="17" t="s">
        <v>79</v>
      </c>
      <c r="E24" s="46">
        <v>200.89412759400068</v>
      </c>
      <c r="F24" s="46">
        <v>1</v>
      </c>
      <c r="G24" s="46">
        <f t="shared" si="0"/>
        <v>200.89412759400068</v>
      </c>
      <c r="H24" s="46">
        <v>1</v>
      </c>
      <c r="I24" s="46">
        <f t="shared" si="1"/>
        <v>200.89412759400068</v>
      </c>
      <c r="J24" s="46">
        <v>1</v>
      </c>
      <c r="K24" s="46">
        <f t="shared" si="2"/>
        <v>200.89412759400068</v>
      </c>
      <c r="L24" s="46">
        <f t="shared" si="3"/>
        <v>213.38391640064728</v>
      </c>
      <c r="M24" s="210">
        <v>1</v>
      </c>
      <c r="N24" s="46">
        <f t="shared" si="4"/>
        <v>213.38391640064728</v>
      </c>
      <c r="O24" s="210">
        <v>1</v>
      </c>
      <c r="P24" s="46">
        <f t="shared" si="5"/>
        <v>213.38391640064728</v>
      </c>
      <c r="Q24" s="210">
        <v>1</v>
      </c>
      <c r="R24" s="46">
        <f t="shared" si="6"/>
        <v>213.38391640064728</v>
      </c>
    </row>
    <row r="25" spans="2:18" ht="18.75" customHeight="1">
      <c r="B25" s="18">
        <v>10</v>
      </c>
      <c r="C25" s="14" t="s">
        <v>244</v>
      </c>
      <c r="D25" s="17" t="s">
        <v>79</v>
      </c>
      <c r="E25" s="46">
        <v>150.6705956955005</v>
      </c>
      <c r="F25" s="46">
        <v>12</v>
      </c>
      <c r="G25" s="46">
        <f t="shared" si="0"/>
        <v>1808.047148346006</v>
      </c>
      <c r="H25" s="46">
        <v>12</v>
      </c>
      <c r="I25" s="46">
        <f t="shared" si="1"/>
        <v>1808.047148346006</v>
      </c>
      <c r="J25" s="46">
        <v>15</v>
      </c>
      <c r="K25" s="46">
        <f t="shared" si="2"/>
        <v>2260.0589354325075</v>
      </c>
      <c r="L25" s="46">
        <f t="shared" si="3"/>
        <v>160.03793730048548</v>
      </c>
      <c r="M25" s="210">
        <v>12</v>
      </c>
      <c r="N25" s="46">
        <f t="shared" si="4"/>
        <v>1920.4552476058257</v>
      </c>
      <c r="O25" s="210">
        <v>12</v>
      </c>
      <c r="P25" s="46">
        <f t="shared" si="5"/>
        <v>1920.4552476058257</v>
      </c>
      <c r="Q25" s="210">
        <v>15</v>
      </c>
      <c r="R25" s="46">
        <f t="shared" si="6"/>
        <v>2400.5690595072824</v>
      </c>
    </row>
    <row r="26" spans="2:18" ht="18.75" customHeight="1">
      <c r="B26" s="18">
        <v>11</v>
      </c>
      <c r="C26" s="14" t="s">
        <v>245</v>
      </c>
      <c r="D26" s="17" t="s">
        <v>79</v>
      </c>
      <c r="E26" s="46">
        <v>703.1294465790024</v>
      </c>
      <c r="F26" s="46">
        <v>1</v>
      </c>
      <c r="G26" s="46">
        <f t="shared" si="0"/>
        <v>703.1294465790024</v>
      </c>
      <c r="H26" s="46">
        <v>1</v>
      </c>
      <c r="I26" s="46">
        <f t="shared" si="1"/>
        <v>703.1294465790024</v>
      </c>
      <c r="J26" s="46">
        <v>1</v>
      </c>
      <c r="K26" s="46">
        <f t="shared" si="2"/>
        <v>703.1294465790024</v>
      </c>
      <c r="L26" s="46">
        <f t="shared" si="3"/>
        <v>746.8437074022655</v>
      </c>
      <c r="M26" s="210">
        <v>1</v>
      </c>
      <c r="N26" s="46">
        <f t="shared" si="4"/>
        <v>746.8437074022655</v>
      </c>
      <c r="O26" s="210">
        <v>1</v>
      </c>
      <c r="P26" s="46">
        <f t="shared" si="5"/>
        <v>746.8437074022655</v>
      </c>
      <c r="Q26" s="210">
        <v>1</v>
      </c>
      <c r="R26" s="46">
        <f t="shared" si="6"/>
        <v>746.8437074022655</v>
      </c>
    </row>
    <row r="27" spans="2:18" ht="18.75" customHeight="1">
      <c r="B27" s="18">
        <v>12</v>
      </c>
      <c r="C27" s="14" t="s">
        <v>246</v>
      </c>
      <c r="D27" s="17" t="s">
        <v>79</v>
      </c>
      <c r="E27" s="46">
        <v>602.682382782002</v>
      </c>
      <c r="F27" s="46">
        <v>3</v>
      </c>
      <c r="G27" s="46">
        <f t="shared" si="0"/>
        <v>1808.047148346006</v>
      </c>
      <c r="H27" s="46">
        <v>3</v>
      </c>
      <c r="I27" s="46">
        <f t="shared" si="1"/>
        <v>1808.047148346006</v>
      </c>
      <c r="J27" s="46">
        <v>4</v>
      </c>
      <c r="K27" s="46">
        <f t="shared" si="2"/>
        <v>2410.729531128008</v>
      </c>
      <c r="L27" s="46">
        <f t="shared" si="3"/>
        <v>640.1517492019419</v>
      </c>
      <c r="M27" s="210">
        <v>3</v>
      </c>
      <c r="N27" s="46">
        <f t="shared" si="4"/>
        <v>1920.4552476058257</v>
      </c>
      <c r="O27" s="210">
        <v>3</v>
      </c>
      <c r="P27" s="46">
        <f t="shared" si="5"/>
        <v>1920.4552476058257</v>
      </c>
      <c r="Q27" s="210">
        <v>4</v>
      </c>
      <c r="R27" s="46">
        <f t="shared" si="6"/>
        <v>2560.6069968077677</v>
      </c>
    </row>
    <row r="28" spans="2:18" ht="18.75" customHeight="1">
      <c r="B28" s="335">
        <v>13</v>
      </c>
      <c r="C28" s="14" t="s">
        <v>130</v>
      </c>
      <c r="D28" s="17"/>
      <c r="E28" s="46">
        <v>0</v>
      </c>
      <c r="F28" s="46"/>
      <c r="G28" s="46">
        <f t="shared" si="0"/>
        <v>0</v>
      </c>
      <c r="H28" s="46">
        <v>0</v>
      </c>
      <c r="I28" s="46">
        <f t="shared" si="1"/>
        <v>0</v>
      </c>
      <c r="J28" s="46">
        <v>0</v>
      </c>
      <c r="K28" s="46">
        <f t="shared" si="2"/>
        <v>0</v>
      </c>
      <c r="L28" s="46">
        <f t="shared" si="3"/>
        <v>0</v>
      </c>
      <c r="M28" s="210"/>
      <c r="N28" s="46">
        <f t="shared" si="4"/>
        <v>0</v>
      </c>
      <c r="O28" s="210">
        <v>0</v>
      </c>
      <c r="P28" s="46">
        <f t="shared" si="5"/>
        <v>0</v>
      </c>
      <c r="Q28" s="210">
        <v>0</v>
      </c>
      <c r="R28" s="46">
        <f t="shared" si="6"/>
        <v>0</v>
      </c>
    </row>
    <row r="29" spans="2:18" ht="18.75" customHeight="1">
      <c r="B29" s="336"/>
      <c r="C29" s="14" t="s">
        <v>247</v>
      </c>
      <c r="D29" s="17" t="s">
        <v>78</v>
      </c>
      <c r="E29" s="46">
        <v>1004.4622534770698</v>
      </c>
      <c r="F29" s="46">
        <v>1</v>
      </c>
      <c r="G29" s="46">
        <f t="shared" si="0"/>
        <v>1004.4622534770698</v>
      </c>
      <c r="H29" s="46">
        <v>1</v>
      </c>
      <c r="I29" s="46">
        <f t="shared" si="1"/>
        <v>1004.4622534770698</v>
      </c>
      <c r="J29" s="46">
        <v>1</v>
      </c>
      <c r="K29" s="46">
        <f t="shared" si="2"/>
        <v>1004.4622534770698</v>
      </c>
      <c r="L29" s="46">
        <f t="shared" si="3"/>
        <v>1066.9106762379927</v>
      </c>
      <c r="M29" s="210">
        <v>1</v>
      </c>
      <c r="N29" s="46">
        <f t="shared" si="4"/>
        <v>1066.9106762379927</v>
      </c>
      <c r="O29" s="210">
        <v>1</v>
      </c>
      <c r="P29" s="46">
        <f t="shared" si="5"/>
        <v>1066.9106762379927</v>
      </c>
      <c r="Q29" s="210">
        <v>1</v>
      </c>
      <c r="R29" s="46">
        <f t="shared" si="6"/>
        <v>1066.9106762379927</v>
      </c>
    </row>
    <row r="30" spans="2:18" ht="18.75" customHeight="1">
      <c r="B30" s="336"/>
      <c r="C30" s="14" t="s">
        <v>248</v>
      </c>
      <c r="D30" s="17" t="s">
        <v>78</v>
      </c>
      <c r="E30" s="46">
        <v>2008.408538158209</v>
      </c>
      <c r="F30" s="46">
        <v>1</v>
      </c>
      <c r="G30" s="46">
        <f t="shared" si="0"/>
        <v>2008.408538158209</v>
      </c>
      <c r="H30" s="46">
        <v>1</v>
      </c>
      <c r="I30" s="46">
        <f t="shared" si="1"/>
        <v>2008.408538158209</v>
      </c>
      <c r="J30" s="46">
        <v>1</v>
      </c>
      <c r="K30" s="46">
        <f t="shared" si="2"/>
        <v>2008.408538158209</v>
      </c>
      <c r="L30" s="46">
        <f t="shared" si="3"/>
        <v>2133.273305384043</v>
      </c>
      <c r="M30" s="210">
        <v>1</v>
      </c>
      <c r="N30" s="46">
        <f t="shared" si="4"/>
        <v>2133.273305384043</v>
      </c>
      <c r="O30" s="210">
        <v>1</v>
      </c>
      <c r="P30" s="46">
        <f t="shared" si="5"/>
        <v>2133.273305384043</v>
      </c>
      <c r="Q30" s="210">
        <v>1</v>
      </c>
      <c r="R30" s="46">
        <f t="shared" si="6"/>
        <v>2133.273305384043</v>
      </c>
    </row>
    <row r="31" spans="2:18" ht="18.75" customHeight="1">
      <c r="B31" s="329"/>
      <c r="C31" s="14" t="s">
        <v>238</v>
      </c>
      <c r="D31" s="17" t="s">
        <v>78</v>
      </c>
      <c r="E31" s="46">
        <v>502.295622838026</v>
      </c>
      <c r="F31" s="46">
        <v>1</v>
      </c>
      <c r="G31" s="46">
        <f t="shared" si="0"/>
        <v>502.295622838026</v>
      </c>
      <c r="H31" s="46">
        <v>1</v>
      </c>
      <c r="I31" s="46">
        <f t="shared" si="1"/>
        <v>502.295622838026</v>
      </c>
      <c r="J31" s="46">
        <v>1</v>
      </c>
      <c r="K31" s="46">
        <f t="shared" si="2"/>
        <v>502.295622838026</v>
      </c>
      <c r="L31" s="46">
        <f t="shared" si="3"/>
        <v>533.523844005489</v>
      </c>
      <c r="M31" s="210">
        <v>1</v>
      </c>
      <c r="N31" s="46">
        <f t="shared" si="4"/>
        <v>533.523844005489</v>
      </c>
      <c r="O31" s="210">
        <v>1</v>
      </c>
      <c r="P31" s="46">
        <f t="shared" si="5"/>
        <v>533.523844005489</v>
      </c>
      <c r="Q31" s="210">
        <v>1</v>
      </c>
      <c r="R31" s="46">
        <f t="shared" si="6"/>
        <v>533.523844005489</v>
      </c>
    </row>
    <row r="32" spans="2:18" ht="18.75" customHeight="1">
      <c r="B32" s="63"/>
      <c r="C32" s="63"/>
      <c r="D32" s="64"/>
      <c r="E32" s="46">
        <v>0</v>
      </c>
      <c r="F32" s="46"/>
      <c r="G32" s="46">
        <f t="shared" si="0"/>
        <v>0</v>
      </c>
      <c r="H32" s="46">
        <v>0</v>
      </c>
      <c r="I32" s="46">
        <f t="shared" si="1"/>
        <v>0</v>
      </c>
      <c r="J32" s="46">
        <v>0</v>
      </c>
      <c r="K32" s="46">
        <f t="shared" si="2"/>
        <v>0</v>
      </c>
      <c r="L32" s="46">
        <f t="shared" si="3"/>
        <v>0</v>
      </c>
      <c r="M32" s="210"/>
      <c r="N32" s="46">
        <f t="shared" si="4"/>
        <v>0</v>
      </c>
      <c r="O32" s="210">
        <v>0</v>
      </c>
      <c r="P32" s="46">
        <f t="shared" si="5"/>
        <v>0</v>
      </c>
      <c r="Q32" s="210">
        <v>0</v>
      </c>
      <c r="R32" s="46">
        <f t="shared" si="6"/>
        <v>0</v>
      </c>
    </row>
    <row r="33" spans="2:18" ht="18.75" customHeight="1">
      <c r="B33" s="14"/>
      <c r="C33" s="14" t="s">
        <v>318</v>
      </c>
      <c r="D33" s="17" t="s">
        <v>21</v>
      </c>
      <c r="E33" s="46">
        <v>335.37971735461423</v>
      </c>
      <c r="F33" s="46">
        <v>3</v>
      </c>
      <c r="G33" s="46">
        <f t="shared" si="0"/>
        <v>1006.1391520638426</v>
      </c>
      <c r="H33" s="46">
        <v>3</v>
      </c>
      <c r="I33" s="46">
        <f t="shared" si="1"/>
        <v>1006.1391520638426</v>
      </c>
      <c r="J33" s="46">
        <v>4</v>
      </c>
      <c r="K33" s="46">
        <f t="shared" si="2"/>
        <v>1341.518869418457</v>
      </c>
      <c r="L33" s="46">
        <f t="shared" si="3"/>
        <v>356.23060976226793</v>
      </c>
      <c r="M33" s="210">
        <v>3</v>
      </c>
      <c r="N33" s="46">
        <f t="shared" si="4"/>
        <v>1068.6918292868038</v>
      </c>
      <c r="O33" s="210">
        <v>3</v>
      </c>
      <c r="P33" s="46">
        <f t="shared" si="5"/>
        <v>1068.6918292868038</v>
      </c>
      <c r="Q33" s="210">
        <v>4</v>
      </c>
      <c r="R33" s="46">
        <f t="shared" si="6"/>
        <v>1424.9224390490717</v>
      </c>
    </row>
    <row r="34" spans="2:18" ht="18.75" customHeight="1">
      <c r="B34" s="14">
        <v>14</v>
      </c>
      <c r="C34" s="14" t="s">
        <v>64</v>
      </c>
      <c r="D34" s="17" t="s">
        <v>78</v>
      </c>
      <c r="E34" s="46">
        <v>10044.622534770695</v>
      </c>
      <c r="F34" s="46">
        <v>1</v>
      </c>
      <c r="G34" s="46">
        <f t="shared" si="0"/>
        <v>10044.622534770695</v>
      </c>
      <c r="H34" s="46">
        <v>1</v>
      </c>
      <c r="I34" s="46">
        <f t="shared" si="1"/>
        <v>10044.622534770695</v>
      </c>
      <c r="J34" s="46">
        <v>1</v>
      </c>
      <c r="K34" s="46">
        <f t="shared" si="2"/>
        <v>10044.622534770695</v>
      </c>
      <c r="L34" s="46">
        <v>10669.106762379924</v>
      </c>
      <c r="M34" s="210">
        <v>1</v>
      </c>
      <c r="N34" s="46">
        <v>10669.106762379924</v>
      </c>
      <c r="O34" s="210">
        <v>1</v>
      </c>
      <c r="P34" s="46">
        <v>10669.106762379924</v>
      </c>
      <c r="Q34" s="210">
        <v>1</v>
      </c>
      <c r="R34" s="46">
        <v>10669.106762379924</v>
      </c>
    </row>
    <row r="35" spans="2:18" ht="18.75" customHeight="1">
      <c r="B35" s="14">
        <v>15</v>
      </c>
      <c r="C35" s="14" t="s">
        <v>65</v>
      </c>
      <c r="D35" s="17" t="s">
        <v>21</v>
      </c>
      <c r="E35" s="46">
        <v>2008.9412759400068</v>
      </c>
      <c r="F35" s="46">
        <v>3</v>
      </c>
      <c r="G35" s="46">
        <f t="shared" si="0"/>
        <v>6026.823827820021</v>
      </c>
      <c r="H35" s="46">
        <v>3</v>
      </c>
      <c r="I35" s="46">
        <f t="shared" si="1"/>
        <v>6026.823827820021</v>
      </c>
      <c r="J35" s="46">
        <v>4</v>
      </c>
      <c r="K35" s="46">
        <f t="shared" si="2"/>
        <v>8035.765103760027</v>
      </c>
      <c r="L35" s="46">
        <v>2133.839164006473</v>
      </c>
      <c r="M35" s="210">
        <v>3</v>
      </c>
      <c r="N35" s="46">
        <v>6401.517492019419</v>
      </c>
      <c r="O35" s="210">
        <v>3</v>
      </c>
      <c r="P35" s="46">
        <v>6401.517492019419</v>
      </c>
      <c r="Q35" s="210">
        <v>4</v>
      </c>
      <c r="R35" s="46">
        <v>8535.356656025891</v>
      </c>
    </row>
    <row r="36" spans="2:18" ht="18.75" customHeight="1">
      <c r="B36" s="14">
        <v>16</v>
      </c>
      <c r="C36" s="14" t="s">
        <v>66</v>
      </c>
      <c r="D36" s="17" t="s">
        <v>78</v>
      </c>
      <c r="E36" s="46">
        <v>14062.72953307694</v>
      </c>
      <c r="F36" s="46">
        <v>1</v>
      </c>
      <c r="G36" s="46">
        <f t="shared" si="0"/>
        <v>14062.72953307694</v>
      </c>
      <c r="H36" s="46">
        <v>1</v>
      </c>
      <c r="I36" s="46">
        <f t="shared" si="1"/>
        <v>14062.72953307694</v>
      </c>
      <c r="J36" s="46">
        <v>1</v>
      </c>
      <c r="K36" s="46">
        <f t="shared" si="2"/>
        <v>14062.72953307694</v>
      </c>
      <c r="L36" s="46">
        <v>14937.023490877866</v>
      </c>
      <c r="M36" s="210">
        <v>1</v>
      </c>
      <c r="N36" s="46">
        <v>14937.023490877866</v>
      </c>
      <c r="O36" s="210">
        <v>1</v>
      </c>
      <c r="P36" s="46">
        <v>14937.023490877866</v>
      </c>
      <c r="Q36" s="210">
        <v>1</v>
      </c>
      <c r="R36" s="46">
        <v>14937.023490877866</v>
      </c>
    </row>
    <row r="37" spans="2:18" ht="18.75" customHeight="1">
      <c r="B37" s="14">
        <v>17</v>
      </c>
      <c r="C37" s="14" t="s">
        <v>319</v>
      </c>
      <c r="D37" s="17" t="s">
        <v>21</v>
      </c>
      <c r="E37" s="46">
        <v>1934.8829847381592</v>
      </c>
      <c r="F37" s="46">
        <v>0</v>
      </c>
      <c r="G37" s="46">
        <f t="shared" si="0"/>
        <v>0</v>
      </c>
      <c r="H37" s="46">
        <v>1</v>
      </c>
      <c r="I37" s="46">
        <f t="shared" si="1"/>
        <v>1934.8829847381592</v>
      </c>
      <c r="J37" s="46">
        <v>1</v>
      </c>
      <c r="K37" s="46">
        <f t="shared" si="2"/>
        <v>1934.8829847381592</v>
      </c>
      <c r="L37" s="46">
        <v>2055.176594782315</v>
      </c>
      <c r="M37" s="210">
        <v>0</v>
      </c>
      <c r="N37" s="46">
        <v>0</v>
      </c>
      <c r="O37" s="210">
        <v>1</v>
      </c>
      <c r="P37" s="46">
        <v>2055.176594782315</v>
      </c>
      <c r="Q37" s="210">
        <v>1</v>
      </c>
      <c r="R37" s="46">
        <v>2055.176594782315</v>
      </c>
    </row>
    <row r="38" spans="2:18" ht="18.75" customHeight="1">
      <c r="B38" s="14">
        <v>18</v>
      </c>
      <c r="C38" s="14" t="s">
        <v>249</v>
      </c>
      <c r="D38" s="17" t="s">
        <v>21</v>
      </c>
      <c r="E38" s="46">
        <v>1406.2588931580049</v>
      </c>
      <c r="F38" s="46">
        <v>3</v>
      </c>
      <c r="G38" s="46">
        <f t="shared" si="0"/>
        <v>4218.776679474015</v>
      </c>
      <c r="H38" s="46">
        <v>3</v>
      </c>
      <c r="I38" s="46">
        <f t="shared" si="1"/>
        <v>4218.776679474015</v>
      </c>
      <c r="J38" s="46">
        <v>4</v>
      </c>
      <c r="K38" s="46">
        <f t="shared" si="2"/>
        <v>5625.0355726320195</v>
      </c>
      <c r="L38" s="46">
        <v>1493.687414804531</v>
      </c>
      <c r="M38" s="210">
        <v>3</v>
      </c>
      <c r="N38" s="46">
        <v>4481.062244413593</v>
      </c>
      <c r="O38" s="210">
        <v>3</v>
      </c>
      <c r="P38" s="46">
        <v>4481.062244413593</v>
      </c>
      <c r="Q38" s="210">
        <v>4</v>
      </c>
      <c r="R38" s="46">
        <v>5974.749659218124</v>
      </c>
    </row>
    <row r="39" spans="2:18" ht="18.75" customHeight="1">
      <c r="B39" s="14">
        <v>19</v>
      </c>
      <c r="C39" s="14" t="s">
        <v>250</v>
      </c>
      <c r="D39" s="17" t="s">
        <v>78</v>
      </c>
      <c r="E39" s="46">
        <v>2579.8439796508783</v>
      </c>
      <c r="F39" s="46">
        <v>1</v>
      </c>
      <c r="G39" s="46">
        <f t="shared" si="0"/>
        <v>2579.8439796508783</v>
      </c>
      <c r="H39" s="46">
        <v>1</v>
      </c>
      <c r="I39" s="46">
        <f t="shared" si="1"/>
        <v>2579.8439796508783</v>
      </c>
      <c r="J39" s="46">
        <v>1</v>
      </c>
      <c r="K39" s="46">
        <f t="shared" si="2"/>
        <v>2579.8439796508783</v>
      </c>
      <c r="L39" s="46">
        <v>2740.235459709753</v>
      </c>
      <c r="M39" s="210">
        <v>1</v>
      </c>
      <c r="N39" s="46">
        <v>2740.235459709753</v>
      </c>
      <c r="O39" s="210">
        <v>1</v>
      </c>
      <c r="P39" s="46">
        <v>2740.235459709753</v>
      </c>
      <c r="Q39" s="210">
        <v>1</v>
      </c>
      <c r="R39" s="46">
        <v>2740.235459709753</v>
      </c>
    </row>
    <row r="40" spans="2:18" ht="18.75" customHeight="1">
      <c r="B40" s="14">
        <v>20</v>
      </c>
      <c r="C40" s="14" t="s">
        <v>320</v>
      </c>
      <c r="D40" s="17" t="s">
        <v>21</v>
      </c>
      <c r="E40" s="46">
        <v>16.768985867730713</v>
      </c>
      <c r="F40" s="46">
        <v>106</v>
      </c>
      <c r="G40" s="46">
        <f t="shared" si="0"/>
        <v>1777.5125019794555</v>
      </c>
      <c r="H40" s="46">
        <v>106</v>
      </c>
      <c r="I40" s="46">
        <f t="shared" si="1"/>
        <v>1777.5125019794555</v>
      </c>
      <c r="J40" s="46">
        <v>111</v>
      </c>
      <c r="K40" s="46">
        <f t="shared" si="2"/>
        <v>1861.357431318109</v>
      </c>
      <c r="L40" s="46">
        <v>17.811530488113398</v>
      </c>
      <c r="M40" s="210">
        <v>106</v>
      </c>
      <c r="N40" s="46">
        <v>1888.0222317400203</v>
      </c>
      <c r="O40" s="210">
        <v>106</v>
      </c>
      <c r="P40" s="46">
        <v>1888.0222317400203</v>
      </c>
      <c r="Q40" s="210">
        <v>111</v>
      </c>
      <c r="R40" s="46">
        <v>1977.0798841805872</v>
      </c>
    </row>
    <row r="41" spans="2:18" ht="18.75" customHeight="1">
      <c r="B41" s="14">
        <v>21</v>
      </c>
      <c r="C41" s="14" t="s">
        <v>67</v>
      </c>
      <c r="D41" s="17" t="s">
        <v>78</v>
      </c>
      <c r="E41" s="46">
        <v>3013.2577682322267</v>
      </c>
      <c r="F41" s="46">
        <v>1</v>
      </c>
      <c r="G41" s="46">
        <f t="shared" si="0"/>
        <v>3013.2577682322267</v>
      </c>
      <c r="H41" s="46">
        <v>1</v>
      </c>
      <c r="I41" s="46">
        <f t="shared" si="1"/>
        <v>3013.2577682322267</v>
      </c>
      <c r="J41" s="46">
        <v>1</v>
      </c>
      <c r="K41" s="46">
        <f t="shared" si="2"/>
        <v>3013.2577682322267</v>
      </c>
      <c r="L41" s="46">
        <v>3200.5950169409925</v>
      </c>
      <c r="M41" s="210">
        <v>1</v>
      </c>
      <c r="N41" s="46">
        <v>3200.5950169409925</v>
      </c>
      <c r="O41" s="210">
        <v>1</v>
      </c>
      <c r="P41" s="46">
        <v>3200.5950169409925</v>
      </c>
      <c r="Q41" s="210">
        <v>1</v>
      </c>
      <c r="R41" s="46">
        <v>3200.5950169409925</v>
      </c>
    </row>
    <row r="42" spans="2:18" ht="18.75" customHeight="1">
      <c r="B42" s="14">
        <v>22</v>
      </c>
      <c r="C42" s="14" t="s">
        <v>68</v>
      </c>
      <c r="D42" s="17" t="s">
        <v>78</v>
      </c>
      <c r="E42" s="46">
        <v>803.6213996612487</v>
      </c>
      <c r="F42" s="46">
        <v>1</v>
      </c>
      <c r="G42" s="46">
        <f t="shared" si="0"/>
        <v>803.6213996612487</v>
      </c>
      <c r="H42" s="46">
        <v>1</v>
      </c>
      <c r="I42" s="46">
        <f t="shared" si="1"/>
        <v>803.6213996612487</v>
      </c>
      <c r="J42" s="46">
        <v>1</v>
      </c>
      <c r="K42" s="46">
        <f t="shared" si="2"/>
        <v>803.6213996612487</v>
      </c>
      <c r="L42" s="46">
        <v>853.5833456995881</v>
      </c>
      <c r="M42" s="210">
        <v>1</v>
      </c>
      <c r="N42" s="46">
        <v>853.5833456995881</v>
      </c>
      <c r="O42" s="210">
        <v>1</v>
      </c>
      <c r="P42" s="46">
        <v>853.5833456995881</v>
      </c>
      <c r="Q42" s="210">
        <v>1</v>
      </c>
      <c r="R42" s="46">
        <v>853.5833456995881</v>
      </c>
    </row>
    <row r="43" spans="2:18" ht="18.75" customHeight="1">
      <c r="B43" s="14">
        <v>23</v>
      </c>
      <c r="C43" s="14" t="s">
        <v>69</v>
      </c>
      <c r="D43" s="17" t="s">
        <v>78</v>
      </c>
      <c r="E43" s="46">
        <v>602.6515536464452</v>
      </c>
      <c r="F43" s="46">
        <v>1</v>
      </c>
      <c r="G43" s="46">
        <f t="shared" si="0"/>
        <v>602.6515536464452</v>
      </c>
      <c r="H43" s="46">
        <v>1</v>
      </c>
      <c r="I43" s="46">
        <f t="shared" si="1"/>
        <v>602.6515536464452</v>
      </c>
      <c r="J43" s="46">
        <v>1</v>
      </c>
      <c r="K43" s="46">
        <f t="shared" si="2"/>
        <v>602.6515536464452</v>
      </c>
      <c r="L43" s="46">
        <v>640.1190033881984</v>
      </c>
      <c r="M43" s="210">
        <v>1</v>
      </c>
      <c r="N43" s="46">
        <v>640.1190033881984</v>
      </c>
      <c r="O43" s="210">
        <v>1</v>
      </c>
      <c r="P43" s="46">
        <v>640.1190033881984</v>
      </c>
      <c r="Q43" s="210">
        <v>1</v>
      </c>
      <c r="R43" s="46">
        <v>640.1190033881984</v>
      </c>
    </row>
    <row r="44" spans="2:18" ht="18.75" customHeight="1">
      <c r="B44" s="14">
        <v>24</v>
      </c>
      <c r="C44" s="14" t="s">
        <v>321</v>
      </c>
      <c r="D44" s="17" t="s">
        <v>78</v>
      </c>
      <c r="E44" s="46">
        <v>602.6515536464452</v>
      </c>
      <c r="F44" s="46">
        <v>1</v>
      </c>
      <c r="G44" s="46">
        <f t="shared" si="0"/>
        <v>602.6515536464452</v>
      </c>
      <c r="H44" s="46">
        <v>1</v>
      </c>
      <c r="I44" s="46">
        <f t="shared" si="1"/>
        <v>602.6515536464452</v>
      </c>
      <c r="J44" s="46">
        <v>1</v>
      </c>
      <c r="K44" s="46">
        <f t="shared" si="2"/>
        <v>602.6515536464452</v>
      </c>
      <c r="L44" s="46">
        <v>640.1190033881984</v>
      </c>
      <c r="M44" s="210">
        <v>1</v>
      </c>
      <c r="N44" s="46">
        <v>640.1190033881984</v>
      </c>
      <c r="O44" s="210">
        <v>1</v>
      </c>
      <c r="P44" s="46">
        <v>640.1190033881984</v>
      </c>
      <c r="Q44" s="210">
        <v>1</v>
      </c>
      <c r="R44" s="46">
        <v>640.1190033881984</v>
      </c>
    </row>
    <row r="45" spans="2:18" ht="18.75" customHeight="1">
      <c r="B45" s="14">
        <v>25</v>
      </c>
      <c r="C45" s="14" t="s">
        <v>70</v>
      </c>
      <c r="D45" s="17" t="s">
        <v>78</v>
      </c>
      <c r="E45" s="46">
        <v>602.6515536464452</v>
      </c>
      <c r="F45" s="46">
        <v>1</v>
      </c>
      <c r="G45" s="46">
        <f t="shared" si="0"/>
        <v>602.6515536464452</v>
      </c>
      <c r="H45" s="46">
        <v>1</v>
      </c>
      <c r="I45" s="46">
        <f t="shared" si="1"/>
        <v>602.6515536464452</v>
      </c>
      <c r="J45" s="46">
        <v>1</v>
      </c>
      <c r="K45" s="46">
        <f t="shared" si="2"/>
        <v>602.6515536464452</v>
      </c>
      <c r="L45" s="46">
        <v>640.1190033881984</v>
      </c>
      <c r="M45" s="210">
        <v>1</v>
      </c>
      <c r="N45" s="46">
        <v>640.1190033881984</v>
      </c>
      <c r="O45" s="210">
        <v>1</v>
      </c>
      <c r="P45" s="46">
        <v>640.1190033881984</v>
      </c>
      <c r="Q45" s="210">
        <v>1</v>
      </c>
      <c r="R45" s="46">
        <v>640.1190033881984</v>
      </c>
    </row>
    <row r="46" spans="2:18" ht="18.75" customHeight="1">
      <c r="B46" s="14">
        <v>26</v>
      </c>
      <c r="C46" s="14" t="s">
        <v>128</v>
      </c>
      <c r="D46" s="17" t="s">
        <v>78</v>
      </c>
      <c r="E46" s="46">
        <v>1031.9375918603514</v>
      </c>
      <c r="F46" s="46">
        <v>1</v>
      </c>
      <c r="G46" s="46">
        <f t="shared" si="0"/>
        <v>1031.9375918603514</v>
      </c>
      <c r="H46" s="46">
        <v>1</v>
      </c>
      <c r="I46" s="46">
        <f t="shared" si="1"/>
        <v>1031.9375918603514</v>
      </c>
      <c r="J46" s="46">
        <v>1</v>
      </c>
      <c r="K46" s="46">
        <f t="shared" si="2"/>
        <v>1031.9375918603514</v>
      </c>
      <c r="L46" s="46">
        <v>1096.0941838839012</v>
      </c>
      <c r="M46" s="210">
        <v>1</v>
      </c>
      <c r="N46" s="46">
        <v>1096.0941838839012</v>
      </c>
      <c r="O46" s="210">
        <v>1</v>
      </c>
      <c r="P46" s="46">
        <v>1096.0941838839012</v>
      </c>
      <c r="Q46" s="210">
        <v>1</v>
      </c>
      <c r="R46" s="46">
        <v>1096.0941838839012</v>
      </c>
    </row>
    <row r="47" spans="2:18" ht="18.75" customHeight="1">
      <c r="B47" s="14">
        <v>27</v>
      </c>
      <c r="C47" s="14" t="s">
        <v>71</v>
      </c>
      <c r="D47" s="17" t="s">
        <v>78</v>
      </c>
      <c r="E47" s="46">
        <v>602.6515536464452</v>
      </c>
      <c r="F47" s="46">
        <v>1</v>
      </c>
      <c r="G47" s="46">
        <f t="shared" si="0"/>
        <v>602.6515536464452</v>
      </c>
      <c r="H47" s="46">
        <v>1</v>
      </c>
      <c r="I47" s="46">
        <f t="shared" si="1"/>
        <v>602.6515536464452</v>
      </c>
      <c r="J47" s="46">
        <v>1</v>
      </c>
      <c r="K47" s="46">
        <f t="shared" si="2"/>
        <v>602.6515536464452</v>
      </c>
      <c r="L47" s="46">
        <v>640.1190033881984</v>
      </c>
      <c r="M47" s="210">
        <v>1</v>
      </c>
      <c r="N47" s="46">
        <v>640.1190033881984</v>
      </c>
      <c r="O47" s="210">
        <v>1</v>
      </c>
      <c r="P47" s="46">
        <v>640.1190033881984</v>
      </c>
      <c r="Q47" s="210">
        <v>1</v>
      </c>
      <c r="R47" s="46">
        <v>640.1190033881984</v>
      </c>
    </row>
    <row r="48" spans="2:18" ht="18.75" customHeight="1">
      <c r="B48" s="14">
        <v>28</v>
      </c>
      <c r="C48" s="14" t="s">
        <v>251</v>
      </c>
      <c r="D48" s="17" t="s">
        <v>78</v>
      </c>
      <c r="E48" s="46">
        <v>602.6515536464452</v>
      </c>
      <c r="F48" s="46">
        <v>1</v>
      </c>
      <c r="G48" s="46">
        <f t="shared" si="0"/>
        <v>602.6515536464452</v>
      </c>
      <c r="H48" s="46">
        <v>1</v>
      </c>
      <c r="I48" s="46">
        <f t="shared" si="1"/>
        <v>602.6515536464452</v>
      </c>
      <c r="J48" s="46">
        <v>1</v>
      </c>
      <c r="K48" s="46">
        <f t="shared" si="2"/>
        <v>602.6515536464452</v>
      </c>
      <c r="L48" s="46">
        <v>640.1190033881984</v>
      </c>
      <c r="M48" s="210">
        <v>1</v>
      </c>
      <c r="N48" s="46">
        <v>640.1190033881984</v>
      </c>
      <c r="O48" s="210">
        <v>1</v>
      </c>
      <c r="P48" s="46">
        <v>640.1190033881984</v>
      </c>
      <c r="Q48" s="210">
        <v>1</v>
      </c>
      <c r="R48" s="46">
        <v>640.1190033881984</v>
      </c>
    </row>
    <row r="49" spans="2:18" ht="18.75" customHeight="1">
      <c r="B49" s="14">
        <v>29</v>
      </c>
      <c r="C49" s="14" t="s">
        <v>72</v>
      </c>
      <c r="D49" s="17" t="s">
        <v>78</v>
      </c>
      <c r="E49" s="46">
        <v>451.47269643890377</v>
      </c>
      <c r="F49" s="46">
        <v>1</v>
      </c>
      <c r="G49" s="46">
        <f t="shared" si="0"/>
        <v>451.47269643890377</v>
      </c>
      <c r="H49" s="46">
        <v>1</v>
      </c>
      <c r="I49" s="46">
        <f t="shared" si="1"/>
        <v>451.47269643890377</v>
      </c>
      <c r="J49" s="46">
        <v>1</v>
      </c>
      <c r="K49" s="46">
        <f t="shared" si="2"/>
        <v>451.47269643890377</v>
      </c>
      <c r="L49" s="46">
        <v>479.54120544920687</v>
      </c>
      <c r="M49" s="210">
        <v>1</v>
      </c>
      <c r="N49" s="46">
        <v>479.54120544920687</v>
      </c>
      <c r="O49" s="210">
        <v>1</v>
      </c>
      <c r="P49" s="46">
        <v>479.54120544920687</v>
      </c>
      <c r="Q49" s="210">
        <v>1</v>
      </c>
      <c r="R49" s="46">
        <v>479.54120544920687</v>
      </c>
    </row>
    <row r="50" spans="2:18" ht="18.75" customHeight="1">
      <c r="B50" s="14">
        <v>30</v>
      </c>
      <c r="C50" s="14" t="s">
        <v>73</v>
      </c>
      <c r="D50" s="17" t="s">
        <v>78</v>
      </c>
      <c r="E50" s="46">
        <v>602.6515536464452</v>
      </c>
      <c r="F50" s="46">
        <v>1</v>
      </c>
      <c r="G50" s="46">
        <f t="shared" si="0"/>
        <v>602.6515536464452</v>
      </c>
      <c r="H50" s="46">
        <v>1</v>
      </c>
      <c r="I50" s="46">
        <f t="shared" si="1"/>
        <v>602.6515536464452</v>
      </c>
      <c r="J50" s="46">
        <v>1</v>
      </c>
      <c r="K50" s="46">
        <f t="shared" si="2"/>
        <v>602.6515536464452</v>
      </c>
      <c r="L50" s="46">
        <v>640.1190033881984</v>
      </c>
      <c r="M50" s="210">
        <v>1</v>
      </c>
      <c r="N50" s="46">
        <v>640.1190033881984</v>
      </c>
      <c r="O50" s="210">
        <v>1</v>
      </c>
      <c r="P50" s="46">
        <v>640.1190033881984</v>
      </c>
      <c r="Q50" s="210">
        <v>1</v>
      </c>
      <c r="R50" s="46">
        <v>640.1190033881984</v>
      </c>
    </row>
    <row r="51" spans="2:18" ht="18.75" customHeight="1">
      <c r="B51" s="14">
        <v>31</v>
      </c>
      <c r="C51" s="14" t="s">
        <v>322</v>
      </c>
      <c r="D51" s="17" t="s">
        <v>21</v>
      </c>
      <c r="E51" s="46">
        <v>1934.8829847381592</v>
      </c>
      <c r="F51" s="46">
        <v>1</v>
      </c>
      <c r="G51" s="46">
        <f t="shared" si="0"/>
        <v>1934.8829847381592</v>
      </c>
      <c r="H51" s="46">
        <v>1</v>
      </c>
      <c r="I51" s="46">
        <f t="shared" si="1"/>
        <v>1934.8829847381592</v>
      </c>
      <c r="J51" s="46">
        <v>1</v>
      </c>
      <c r="K51" s="46">
        <f t="shared" si="2"/>
        <v>1934.8829847381592</v>
      </c>
      <c r="L51" s="46">
        <v>2055.176594782315</v>
      </c>
      <c r="M51" s="210">
        <v>1</v>
      </c>
      <c r="N51" s="46">
        <v>2055.176594782315</v>
      </c>
      <c r="O51" s="210">
        <v>1</v>
      </c>
      <c r="P51" s="46">
        <v>2055.176594782315</v>
      </c>
      <c r="Q51" s="210">
        <v>1</v>
      </c>
      <c r="R51" s="46">
        <v>2055.176594782315</v>
      </c>
    </row>
    <row r="52" spans="2:18" ht="18.75" customHeight="1">
      <c r="B52" s="14">
        <v>32</v>
      </c>
      <c r="C52" s="14" t="s">
        <v>323</v>
      </c>
      <c r="D52" s="17" t="s">
        <v>21</v>
      </c>
      <c r="E52" s="46">
        <v>1289.9219898254391</v>
      </c>
      <c r="F52" s="46">
        <v>2</v>
      </c>
      <c r="G52" s="46">
        <f t="shared" si="0"/>
        <v>2579.8439796508783</v>
      </c>
      <c r="H52" s="46">
        <v>2</v>
      </c>
      <c r="I52" s="46">
        <f t="shared" si="1"/>
        <v>2579.8439796508783</v>
      </c>
      <c r="J52" s="46">
        <v>3</v>
      </c>
      <c r="K52" s="46">
        <f t="shared" si="2"/>
        <v>3869.7659694763174</v>
      </c>
      <c r="L52" s="46">
        <v>1370.1177298548764</v>
      </c>
      <c r="M52" s="210">
        <v>2</v>
      </c>
      <c r="N52" s="46">
        <v>2740.235459709753</v>
      </c>
      <c r="O52" s="210">
        <v>2</v>
      </c>
      <c r="P52" s="46">
        <v>2740.235459709753</v>
      </c>
      <c r="Q52" s="210">
        <v>3</v>
      </c>
      <c r="R52" s="46">
        <v>4110.353189564629</v>
      </c>
    </row>
    <row r="53" spans="2:18" ht="18.75" customHeight="1">
      <c r="B53" s="14">
        <v>33</v>
      </c>
      <c r="C53" s="14" t="s">
        <v>324</v>
      </c>
      <c r="D53" s="17" t="s">
        <v>21</v>
      </c>
      <c r="E53" s="46">
        <v>644.9609949127196</v>
      </c>
      <c r="F53" s="46">
        <v>3</v>
      </c>
      <c r="G53" s="46">
        <f t="shared" si="0"/>
        <v>1934.8829847381587</v>
      </c>
      <c r="H53" s="46">
        <v>3</v>
      </c>
      <c r="I53" s="46">
        <f t="shared" si="1"/>
        <v>1934.8829847381587</v>
      </c>
      <c r="J53" s="46">
        <v>4</v>
      </c>
      <c r="K53" s="46">
        <f t="shared" si="2"/>
        <v>2579.8439796508783</v>
      </c>
      <c r="L53" s="46">
        <v>685.0588649274382</v>
      </c>
      <c r="M53" s="210">
        <v>3</v>
      </c>
      <c r="N53" s="46">
        <v>2055.1765947823146</v>
      </c>
      <c r="O53" s="210">
        <v>3</v>
      </c>
      <c r="P53" s="46">
        <v>2055.1765947823146</v>
      </c>
      <c r="Q53" s="210">
        <v>4</v>
      </c>
      <c r="R53" s="46">
        <v>2740.235459709753</v>
      </c>
    </row>
    <row r="54" spans="2:18" ht="18.75" customHeight="1">
      <c r="B54" s="14">
        <v>34</v>
      </c>
      <c r="C54" s="14" t="s">
        <v>74</v>
      </c>
      <c r="D54" s="17"/>
      <c r="E54" s="45"/>
      <c r="F54" s="45"/>
      <c r="G54" s="54">
        <f>SUM(G10:G53)</f>
        <v>106948.22019157662</v>
      </c>
      <c r="H54" s="54"/>
      <c r="I54" s="54">
        <f>SUM(I10:I53)</f>
        <v>108631.98551682227</v>
      </c>
      <c r="J54" s="54"/>
      <c r="K54" s="54">
        <f>SUM(K10:K53)</f>
        <v>122782.99810882861</v>
      </c>
      <c r="L54" s="45"/>
      <c r="M54" s="45"/>
      <c r="N54" s="54">
        <f>SUM(N10:N53)</f>
        <v>113597.29798910719</v>
      </c>
      <c r="O54" s="54"/>
      <c r="P54" s="54">
        <f>SUM(P10:P53)</f>
        <v>115385.74468838869</v>
      </c>
      <c r="Q54" s="54"/>
      <c r="R54" s="54">
        <f>SUM(R10:R53)</f>
        <v>130416.53988425266</v>
      </c>
    </row>
    <row r="55" spans="2:18" ht="18.75" customHeight="1">
      <c r="B55" s="65">
        <v>35</v>
      </c>
      <c r="C55" s="19" t="s">
        <v>75</v>
      </c>
      <c r="D55" s="60"/>
      <c r="E55" s="45"/>
      <c r="F55" s="45"/>
      <c r="G55" s="153">
        <f>G54</f>
        <v>106948.22019157662</v>
      </c>
      <c r="H55" s="41"/>
      <c r="I55" s="153">
        <f>I54</f>
        <v>108631.98551682227</v>
      </c>
      <c r="J55" s="41"/>
      <c r="K55" s="153">
        <f>K54</f>
        <v>122782.99810882861</v>
      </c>
      <c r="L55" s="45"/>
      <c r="M55" s="45"/>
      <c r="N55" s="153">
        <f>N54</f>
        <v>113597.29798910719</v>
      </c>
      <c r="O55" s="41"/>
      <c r="P55" s="153">
        <f>P54</f>
        <v>115385.74468838869</v>
      </c>
      <c r="Q55" s="41"/>
      <c r="R55" s="153">
        <f>R54</f>
        <v>130416.53988425266</v>
      </c>
    </row>
    <row r="56" spans="2:11" ht="0.75" customHeight="1">
      <c r="B56" s="66"/>
      <c r="C56" s="66"/>
      <c r="D56" s="66"/>
      <c r="E56" s="66"/>
      <c r="F56" s="66"/>
      <c r="G56" s="66"/>
      <c r="H56" s="67"/>
      <c r="I56" s="67"/>
      <c r="J56" s="67"/>
      <c r="K56" s="67"/>
    </row>
    <row r="57" spans="2:11" ht="29.25" customHeight="1">
      <c r="B57" s="381" t="s">
        <v>252</v>
      </c>
      <c r="C57" s="381"/>
      <c r="D57" s="381"/>
      <c r="E57" s="381"/>
      <c r="F57" s="381"/>
      <c r="G57" s="71"/>
      <c r="H57" s="67"/>
      <c r="I57" s="67"/>
      <c r="J57" s="67"/>
      <c r="K57" s="67"/>
    </row>
    <row r="58" spans="2:11" ht="12.75">
      <c r="B58" s="66"/>
      <c r="C58" s="68"/>
      <c r="D58" s="68"/>
      <c r="E58" s="68"/>
      <c r="F58" s="68"/>
      <c r="G58" s="68"/>
      <c r="H58" s="67"/>
      <c r="I58" s="67"/>
      <c r="J58" s="67"/>
      <c r="K58" s="67"/>
    </row>
    <row r="59" spans="2:11" ht="12.75">
      <c r="B59" s="66"/>
      <c r="C59" s="68"/>
      <c r="D59" s="68"/>
      <c r="E59" s="68"/>
      <c r="F59" s="68"/>
      <c r="G59" s="68"/>
      <c r="H59" s="67"/>
      <c r="I59" s="67"/>
      <c r="J59" s="67"/>
      <c r="K59" s="67"/>
    </row>
    <row r="60" spans="2:11" ht="12.75">
      <c r="B60" s="66"/>
      <c r="C60" s="68"/>
      <c r="D60" s="68"/>
      <c r="E60" s="68"/>
      <c r="F60" s="68"/>
      <c r="G60" s="68"/>
      <c r="H60" s="67"/>
      <c r="I60" s="67"/>
      <c r="J60" s="67"/>
      <c r="K60" s="67"/>
    </row>
    <row r="61" spans="2:11" ht="12.75">
      <c r="B61" s="66"/>
      <c r="C61" s="68"/>
      <c r="D61" s="68"/>
      <c r="E61" s="68"/>
      <c r="F61" s="68"/>
      <c r="G61" s="68"/>
      <c r="H61" s="67"/>
      <c r="I61" s="67"/>
      <c r="J61" s="67"/>
      <c r="K61" s="67"/>
    </row>
    <row r="62" spans="3:7" ht="12.75">
      <c r="C62" s="28"/>
      <c r="D62" s="28"/>
      <c r="E62" s="28"/>
      <c r="F62" s="28"/>
      <c r="G62" s="28"/>
    </row>
  </sheetData>
  <sheetProtection/>
  <mergeCells count="18">
    <mergeCell ref="L7:R7"/>
    <mergeCell ref="O8:P8"/>
    <mergeCell ref="Q8:R8"/>
    <mergeCell ref="E2:F2"/>
    <mergeCell ref="F8:G8"/>
    <mergeCell ref="E7:K7"/>
    <mergeCell ref="B3:F3"/>
    <mergeCell ref="C5:D5"/>
    <mergeCell ref="B11:B13"/>
    <mergeCell ref="B7:B9"/>
    <mergeCell ref="M8:N8"/>
    <mergeCell ref="B57:F57"/>
    <mergeCell ref="D7:D9"/>
    <mergeCell ref="C7:C9"/>
    <mergeCell ref="B17:B20"/>
    <mergeCell ref="J8:K8"/>
    <mergeCell ref="H8:I8"/>
    <mergeCell ref="B28:B31"/>
  </mergeCells>
  <printOptions/>
  <pageMargins left="0.63" right="0.17" top="0.2" bottom="0.16" header="0.16" footer="0.16"/>
  <pageSetup horizontalDpi="600" verticalDpi="600" orientation="landscape" paperSize="9" scale="57" r:id="rId1"/>
  <headerFooter alignWithMargins="0">
    <oddFooter>&amp;L&amp;8&amp;Z&amp;F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89326879</cp:lastModifiedBy>
  <cp:lastPrinted>2016-01-14T11:28:06Z</cp:lastPrinted>
  <dcterms:created xsi:type="dcterms:W3CDTF">1996-10-14T23:33:28Z</dcterms:created>
  <dcterms:modified xsi:type="dcterms:W3CDTF">2016-06-10T08:05:46Z</dcterms:modified>
  <cp:category/>
  <cp:version/>
  <cp:contentType/>
  <cp:contentStatus/>
</cp:coreProperties>
</file>